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d76bdb218efba45/scouts/00 camps/"/>
    </mc:Choice>
  </mc:AlternateContent>
  <bookViews>
    <workbookView xWindow="45120" yWindow="165" windowWidth="6705" windowHeight="7305"/>
  </bookViews>
  <sheets>
    <sheet name="programme" sheetId="18" r:id="rId1"/>
    <sheet name="equipment" sheetId="14" r:id="rId2"/>
    <sheet name="risk assessment" sheetId="12" r:id="rId3"/>
    <sheet name="tasks" sheetId="15" r:id="rId4"/>
    <sheet name="campers" sheetId="9" r:id="rId5"/>
    <sheet name="budget" sheetId="8" r:id="rId6"/>
    <sheet name="menu" sheetId="19" r:id="rId7"/>
    <sheet name="Tesco as ordered" sheetId="20" r:id="rId8"/>
  </sheets>
  <externalReferences>
    <externalReference r:id="rId9"/>
  </externalReferences>
  <definedNames>
    <definedName name="\asszdgfvsz">#REF!</definedName>
    <definedName name="\cxas" localSheetId="0">#REF!</definedName>
    <definedName name="\cxas" localSheetId="7">#REF!</definedName>
    <definedName name="\cxas">#REF!</definedName>
    <definedName name="_xlnm._FilterDatabase" localSheetId="4" hidden="1">campers!#REF!</definedName>
    <definedName name="_xlnm._FilterDatabase" localSheetId="1" hidden="1">equipment!$G$1:$G$119</definedName>
    <definedName name="a" localSheetId="7">#REF!</definedName>
    <definedName name="a">#REF!</definedName>
    <definedName name="Aldridge" localSheetId="5">#REF!</definedName>
    <definedName name="Aldridge" localSheetId="4">[1]addresses!#REF!</definedName>
    <definedName name="Aldridge" localSheetId="6">#REF!</definedName>
    <definedName name="Aldridge" localSheetId="7">#REF!</definedName>
    <definedName name="Aldridge">#REF!</definedName>
    <definedName name="Beech" localSheetId="5">#REF!</definedName>
    <definedName name="Beech" localSheetId="4">[1]addresses!#REF!</definedName>
    <definedName name="Beech" localSheetId="6">#REF!</definedName>
    <definedName name="Beech" localSheetId="7">#REF!</definedName>
    <definedName name="Beech">#REF!</definedName>
    <definedName name="dfdf" localSheetId="7">#REF!</definedName>
    <definedName name="dfdf">#REF!</definedName>
    <definedName name="fred" localSheetId="7">#REF!</definedName>
    <definedName name="fred">#REF!</definedName>
    <definedName name="_xlnm.Print_Area" localSheetId="5">budget!$A$1:$K$76</definedName>
    <definedName name="_xlnm.Print_Area" localSheetId="4">campers!$B$1:$M$19</definedName>
    <definedName name="_xlnm.Print_Area" localSheetId="0">programme!$A:$D</definedName>
    <definedName name="_xlnm.Print_Area" localSheetId="3">tasks!$A$3:$F$58</definedName>
    <definedName name="_xlnm.Print_Area" localSheetId="7">'Tesco as ordered'!$B$1:$D$83</definedName>
    <definedName name="_xlnm.Print_Titles" localSheetId="1">equipment!$3:$4</definedName>
    <definedName name="_xlnm.Print_Titles" localSheetId="0">programme!$1:$4</definedName>
    <definedName name="_xlnm.Print_Titles" localSheetId="2">'risk assessment'!$1:$2</definedName>
    <definedName name="_xlnm.Print_Titles" localSheetId="7">'Tesco as ordered'!$1:$2</definedName>
    <definedName name="sa" localSheetId="7">#REF!</definedName>
    <definedName name="sa">#REF!</definedName>
  </definedNames>
  <calcPr calcId="171026"/>
</workbook>
</file>

<file path=xl/calcChain.xml><?xml version="1.0" encoding="utf-8"?>
<calcChain xmlns="http://schemas.openxmlformats.org/spreadsheetml/2006/main">
  <c r="Y3" i="20" l="1"/>
  <c r="H83" i="20"/>
  <c r="K77" i="20"/>
  <c r="O72" i="20"/>
  <c r="Y19" i="20"/>
  <c r="Y15" i="20"/>
  <c r="P13" i="20"/>
  <c r="P15" i="20"/>
  <c r="T12" i="20"/>
  <c r="T11" i="20"/>
  <c r="Y12" i="20"/>
  <c r="T7" i="20"/>
  <c r="P10" i="20"/>
  <c r="P9" i="20"/>
  <c r="P6" i="20"/>
  <c r="P3" i="20"/>
  <c r="T9" i="20"/>
  <c r="T4" i="20"/>
  <c r="T3" i="20"/>
  <c r="Y6" i="20"/>
  <c r="Y11" i="20"/>
  <c r="C61" i="8"/>
  <c r="S70" i="20"/>
  <c r="W70" i="20"/>
  <c r="B1" i="14"/>
  <c r="B1" i="15"/>
  <c r="H28" i="8"/>
  <c r="I25" i="8"/>
  <c r="H22" i="8"/>
  <c r="C66" i="8"/>
  <c r="C44" i="8"/>
  <c r="C35" i="8"/>
  <c r="C25" i="8"/>
  <c r="C19" i="8"/>
  <c r="D39" i="8"/>
  <c r="C12" i="8"/>
  <c r="C60" i="8"/>
  <c r="H24" i="8"/>
  <c r="C29" i="8"/>
  <c r="C32" i="8"/>
  <c r="C36" i="8"/>
  <c r="H27" i="8"/>
  <c r="E76" i="8"/>
  <c r="C49" i="8"/>
  <c r="C62" i="8"/>
  <c r="C40" i="8"/>
  <c r="C45" i="8"/>
  <c r="C70" i="8"/>
  <c r="H25" i="8"/>
  <c r="C72" i="8"/>
  <c r="K47" i="8"/>
  <c r="K63" i="8"/>
  <c r="K54" i="8"/>
  <c r="K52" i="8"/>
  <c r="K53" i="8"/>
  <c r="K31" i="8"/>
  <c r="K33" i="8"/>
  <c r="K23" i="8"/>
  <c r="K27" i="8"/>
  <c r="C74" i="8"/>
  <c r="H23" i="8"/>
  <c r="K37" i="8"/>
  <c r="K43" i="8"/>
  <c r="K59" i="8"/>
  <c r="K46" i="8"/>
  <c r="K48" i="8"/>
  <c r="K45" i="8"/>
  <c r="K38" i="8"/>
  <c r="K25" i="8"/>
  <c r="K41" i="8"/>
  <c r="K39" i="8"/>
  <c r="K51" i="8"/>
  <c r="K49" i="8"/>
  <c r="K62" i="8"/>
  <c r="K56" i="8"/>
  <c r="K61" i="8"/>
  <c r="K40" i="8"/>
  <c r="K29" i="8"/>
  <c r="K34" i="8"/>
  <c r="K42" i="8"/>
  <c r="K30" i="8"/>
  <c r="K22" i="8"/>
  <c r="K55" i="8"/>
  <c r="K57" i="8"/>
  <c r="K44" i="8"/>
  <c r="K60" i="8"/>
  <c r="K50" i="8"/>
  <c r="K36" i="8"/>
  <c r="K26" i="8"/>
  <c r="K24" i="8"/>
  <c r="K32" i="8"/>
  <c r="K28" i="8"/>
  <c r="K58" i="8"/>
  <c r="K35" i="8"/>
  <c r="B4" i="9"/>
  <c r="B5" i="9" s="1"/>
  <c r="B6" i="9" s="1"/>
  <c r="B7" i="9" l="1"/>
  <c r="B8" i="9" s="1"/>
  <c r="B9" i="9" s="1"/>
  <c r="B10" i="9" s="1"/>
  <c r="B11" i="9" s="1"/>
  <c r="B12" i="9" s="1"/>
  <c r="B13" i="9" s="1"/>
  <c r="B14" i="9" l="1"/>
  <c r="B15" i="9" s="1"/>
  <c r="B16" i="9" s="1"/>
  <c r="B17" i="9" s="1"/>
  <c r="B18" i="9" s="1"/>
</calcChain>
</file>

<file path=xl/sharedStrings.xml><?xml version="1.0" encoding="utf-8"?>
<sst xmlns="http://schemas.openxmlformats.org/spreadsheetml/2006/main" count="1571" uniqueCount="939">
  <si>
    <t>Frylands 2018</t>
  </si>
  <si>
    <t>Programme: for Scouts – (Explorers joining for main part.)</t>
  </si>
  <si>
    <t>Timing</t>
  </si>
  <si>
    <t>Activity</t>
  </si>
  <si>
    <t>Who?</t>
  </si>
  <si>
    <t>Notes / Equipment</t>
  </si>
  <si>
    <t xml:space="preserve">6.30-8pm </t>
  </si>
  <si>
    <t xml:space="preserve">   Scouts arrive and set up tents</t>
  </si>
  <si>
    <t>All participants</t>
  </si>
  <si>
    <t>Leaders to meet – assign to tents monitor.</t>
  </si>
  <si>
    <t>leaders</t>
  </si>
  <si>
    <t xml:space="preserve">Any free scouts sent to collect wood. </t>
  </si>
  <si>
    <t>a leader will need to monitor wood collection.</t>
  </si>
  <si>
    <t xml:space="preserve">8pm </t>
  </si>
  <si>
    <t>Flag Break</t>
  </si>
  <si>
    <t>Nick supported by leaders</t>
  </si>
  <si>
    <t>Scarves needed.</t>
  </si>
  <si>
    <t xml:space="preserve">All scouts and explorers </t>
  </si>
  <si>
    <t>8.15pm</t>
  </si>
  <si>
    <t>Camp briefing in mess tents</t>
  </si>
  <si>
    <t>Nick/ SJ/ Amanda/ Matt</t>
  </si>
  <si>
    <t>Basis rules and expectations of camp.</t>
  </si>
  <si>
    <t>Where toilets are etc…</t>
  </si>
  <si>
    <t>Respect and helpful attitudes; only in own tent: no eating in tents; no gum or out of tents after lights out. No scouts in the crew hut.</t>
  </si>
  <si>
    <t>8.30-9.30</t>
  </si>
  <si>
    <t>Night Hike (offsite)</t>
  </si>
  <si>
    <t>Leaders/ Scouts and explorers – NH/SC to remain behind and sort cocoa</t>
  </si>
  <si>
    <t>Hi vis</t>
  </si>
  <si>
    <t>And ensure a fire is tended.</t>
  </si>
  <si>
    <t>Walk route/ risk assessment</t>
  </si>
  <si>
    <t>First aid kits</t>
  </si>
  <si>
    <t>2 leaders at front/ rear – rest spread amongst young people</t>
  </si>
  <si>
    <t>9.45 pm</t>
  </si>
  <si>
    <t>Hot chocolate/cake</t>
  </si>
  <si>
    <t xml:space="preserve">Served in mess tents </t>
  </si>
  <si>
    <t>Scouts to wash up the mugs</t>
  </si>
  <si>
    <t>10.30pm</t>
  </si>
  <si>
    <t>Bed – lights out</t>
  </si>
  <si>
    <t>Make scouts aware of where adults are in case of any emergencies in the night.</t>
  </si>
  <si>
    <t>Programme:  Scout Programme Focus outdoor challenge/ survival badge.</t>
  </si>
  <si>
    <r>
      <t>Date – Saturday 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Feb</t>
    </r>
  </si>
  <si>
    <t xml:space="preserve">6.30am </t>
  </si>
  <si>
    <t xml:space="preserve">   Leaders up to start preparing breakfast</t>
  </si>
  <si>
    <t>NH, Sarah Choy, Matt Stone and others</t>
  </si>
  <si>
    <t>See menu for breakfast for scouts – cooked in mess tents</t>
  </si>
  <si>
    <t>onwards</t>
  </si>
  <si>
    <t>7.30am</t>
  </si>
  <si>
    <t xml:space="preserve">Scouts to be woken – if not already up </t>
  </si>
  <si>
    <t>2 leaders</t>
  </si>
  <si>
    <t>7.45am</t>
  </si>
  <si>
    <t>Breakfast in the mess tents</t>
  </si>
  <si>
    <t>Served by leaders to queuing Scouts in the usual way</t>
  </si>
  <si>
    <t>Scouts to sit at tables and eat.</t>
  </si>
  <si>
    <t xml:space="preserve">8.45am </t>
  </si>
  <si>
    <t>All scouts assembled in mess tents to walk down to the activity field/ other activity area.</t>
  </si>
  <si>
    <t>Scouts/ leaders</t>
  </si>
  <si>
    <t>9.00am – 10.30am</t>
  </si>
  <si>
    <t>Pioneering activity 1</t>
  </si>
  <si>
    <t xml:space="preserve">We have 50 young people </t>
  </si>
  <si>
    <t>Equipment - for barrel carts will be out on the field. Group 1 will split into 3 and make 3-barrel carts/ race take apart. (instructions attached)</t>
  </si>
  <si>
    <t>Split into 2 groups of 25.</t>
  </si>
  <si>
    <t>Group 2 – alternative pioneering or bush craft group.</t>
  </si>
  <si>
    <t>Barrel carts on activity field or Bushcraft activity – parachute?</t>
  </si>
  <si>
    <t>Washing up: NH, Bernie, Sarah Choy (or others)</t>
  </si>
  <si>
    <t xml:space="preserve">All other adults to pioneering stations. </t>
  </si>
  <si>
    <t>10.30 - 11</t>
  </si>
  <si>
    <t>Drink and cake and change over time – mess tents?</t>
  </si>
  <si>
    <t>NH, Sarah Choy to prepare</t>
  </si>
  <si>
    <t>Hot/ cold drinks</t>
  </si>
  <si>
    <t>Other leaders</t>
  </si>
  <si>
    <t>11 am -12.30pm</t>
  </si>
  <si>
    <t xml:space="preserve">Pioneering activity 2 – groups swap </t>
  </si>
  <si>
    <t>leaders remain with activity – young people swap what they are doing.</t>
  </si>
  <si>
    <t>At the end all equipment needs putting away</t>
  </si>
  <si>
    <t>12.30pm - 1pm</t>
  </si>
  <si>
    <t>LUNCH: Scouts must return promptly for lunch – eat and be ready to move on at 1 pm</t>
  </si>
  <si>
    <t>NH/SC prepare and tidy afterwards</t>
  </si>
  <si>
    <t>Lunch for all in mess tents</t>
  </si>
  <si>
    <t xml:space="preserve">1.00pm to 3.30pm </t>
  </si>
  <si>
    <t>Scouts in small groups working on shelters.</t>
  </si>
  <si>
    <t>Laminated sheets</t>
  </si>
  <si>
    <t>Rope string – if really needed – must be removed at the end of the activity.</t>
  </si>
  <si>
    <t>Laminated instructions one per group.</t>
  </si>
  <si>
    <t>Please take a photo of shelter – when complete – with group? (will check all allowed photos)</t>
  </si>
  <si>
    <t>Please get groups to find an area suitable for shelter,</t>
  </si>
  <si>
    <t>Leaders to motivate and keep groups together and be time aware – they have 2 hours.</t>
  </si>
  <si>
    <t>3.30pm  – 4.00pm</t>
  </si>
  <si>
    <t>To be served in activity area</t>
  </si>
  <si>
    <t>(The appearance of The Cocoa Man)</t>
  </si>
  <si>
    <t xml:space="preserve">4.00pm  -7.00pm </t>
  </si>
  <si>
    <t>Making fires/ Cooking dinner</t>
  </si>
  <si>
    <t xml:space="preserve">Fire lighting team </t>
  </si>
  <si>
    <t>Leaders will need to encourage YP to continue wood collecting</t>
  </si>
  <si>
    <r>
      <t>-</t>
    </r>
    <r>
      <rPr>
        <sz val="7"/>
        <rFont val="Calibri"/>
        <family val="2"/>
        <scheme val="minor"/>
      </rPr>
      <t xml:space="preserve">          </t>
    </r>
    <r>
      <rPr>
        <sz val="12"/>
        <rFont val="Calibri"/>
        <family val="2"/>
        <scheme val="minor"/>
      </rPr>
      <t>Collect wood</t>
    </r>
  </si>
  <si>
    <t>To light the fire and keep it going to get to embers.</t>
  </si>
  <si>
    <t>Young people to mess tents</t>
  </si>
  <si>
    <r>
      <t>-</t>
    </r>
    <r>
      <rPr>
        <sz val="7"/>
        <rFont val="Calibri"/>
        <family val="2"/>
        <scheme val="minor"/>
      </rPr>
      <t xml:space="preserve">          </t>
    </r>
    <r>
      <rPr>
        <sz val="12"/>
        <rFont val="Calibri"/>
        <family val="2"/>
        <scheme val="minor"/>
      </rPr>
      <t>Light fire</t>
    </r>
  </si>
  <si>
    <t>Split into 3 scout teams and explorer team.</t>
  </si>
  <si>
    <r>
      <t>-</t>
    </r>
    <r>
      <rPr>
        <sz val="7"/>
        <rFont val="Calibri"/>
        <family val="2"/>
        <scheme val="minor"/>
      </rPr>
      <t xml:space="preserve">          </t>
    </r>
    <r>
      <rPr>
        <sz val="12"/>
        <rFont val="Calibri"/>
        <family val="2"/>
        <scheme val="minor"/>
      </rPr>
      <t>Maintain fire</t>
    </r>
  </si>
  <si>
    <t xml:space="preserve">Four tables need setting up in the Coleman shelters with </t>
  </si>
  <si>
    <t>Teams broken into 2 – a fire lighting team and cooking team (roughly six in each) needs to be at least one leader monitoring each team.</t>
  </si>
  <si>
    <t>2 tables per team</t>
  </si>
  <si>
    <t>Cooking team – in Coleman shelters</t>
  </si>
  <si>
    <t>Knives</t>
  </si>
  <si>
    <r>
      <t>-</t>
    </r>
    <r>
      <rPr>
        <sz val="7"/>
        <rFont val="Calibri"/>
        <family val="2"/>
        <scheme val="minor"/>
      </rPr>
      <t xml:space="preserve">          </t>
    </r>
    <r>
      <rPr>
        <sz val="12"/>
        <rFont val="Calibri"/>
        <family val="2"/>
        <scheme val="minor"/>
      </rPr>
      <t>To prepare onions, carrots and chicken</t>
    </r>
  </si>
  <si>
    <t>Chopping boards</t>
  </si>
  <si>
    <r>
      <t>-</t>
    </r>
    <r>
      <rPr>
        <sz val="7"/>
        <rFont val="Calibri"/>
        <family val="2"/>
        <scheme val="minor"/>
      </rPr>
      <t xml:space="preserve">          </t>
    </r>
    <r>
      <rPr>
        <sz val="12"/>
        <rFont val="Calibri"/>
        <family val="2"/>
        <scheme val="minor"/>
      </rPr>
      <t>Mix with curry sauce</t>
    </r>
  </si>
  <si>
    <t>Bin access</t>
  </si>
  <si>
    <r>
      <t>-</t>
    </r>
    <r>
      <rPr>
        <sz val="7"/>
        <rFont val="Calibri"/>
        <family val="2"/>
        <scheme val="minor"/>
      </rPr>
      <t xml:space="preserve">          </t>
    </r>
    <r>
      <rPr>
        <sz val="12"/>
        <rFont val="Calibri"/>
        <family val="2"/>
        <scheme val="minor"/>
      </rPr>
      <t xml:space="preserve">To mix into Dutch ovens </t>
    </r>
  </si>
  <si>
    <t>Utensils</t>
  </si>
  <si>
    <r>
      <t>-</t>
    </r>
    <r>
      <rPr>
        <sz val="7"/>
        <rFont val="Calibri"/>
        <family val="2"/>
        <scheme val="minor"/>
      </rPr>
      <t xml:space="preserve">          </t>
    </r>
    <r>
      <rPr>
        <sz val="12"/>
        <rFont val="Calibri"/>
        <family val="2"/>
        <scheme val="minor"/>
      </rPr>
      <t>Prepare rice</t>
    </r>
  </si>
  <si>
    <t xml:space="preserve">Ingredients </t>
  </si>
  <si>
    <t>7.30pm</t>
  </si>
  <si>
    <t>DINNER</t>
  </si>
  <si>
    <t xml:space="preserve">All </t>
  </si>
  <si>
    <t>Leaders to serve/ wash up</t>
  </si>
  <si>
    <t>8.30-9.30 pm</t>
  </si>
  <si>
    <t xml:space="preserve">Scout activities on site – climbing, rifles and archery </t>
  </si>
  <si>
    <t>Mandy, Paul, onsite staff</t>
  </si>
  <si>
    <t>Scouts/ explorers to move about activities in small groups. Leaders to monitor. I leader with each group.</t>
  </si>
  <si>
    <t>Larnie?</t>
  </si>
  <si>
    <t>Hot chocolate/cake/camp fire / free time</t>
  </si>
  <si>
    <t xml:space="preserve">NH, SC to prepare; served in mess tents </t>
  </si>
  <si>
    <t>10.30pm  / 11pm</t>
  </si>
  <si>
    <t>Lights out</t>
  </si>
  <si>
    <t>All – in tents.</t>
  </si>
  <si>
    <t>Leaders to monitor scout whereabouts (should be in tents.)</t>
  </si>
  <si>
    <t>Sunday 4th February</t>
  </si>
  <si>
    <t>7.00am</t>
  </si>
  <si>
    <t xml:space="preserve">   Leaders up – breakfast </t>
  </si>
  <si>
    <t>7.30-45am</t>
  </si>
  <si>
    <t>Scouts to be up</t>
  </si>
  <si>
    <t>8.00am</t>
  </si>
  <si>
    <t xml:space="preserve">Breakfast </t>
  </si>
  <si>
    <t>Scouts to pack kit and move to either tarp outside if fine, or mess tent if rainy</t>
  </si>
  <si>
    <t>Scouts organised by PLs</t>
  </si>
  <si>
    <t xml:space="preserve">9.00am  </t>
  </si>
  <si>
    <t xml:space="preserve">Flag break </t>
  </si>
  <si>
    <t xml:space="preserve">Nick </t>
  </si>
  <si>
    <t>All to attend</t>
  </si>
  <si>
    <t xml:space="preserve">Theory groups </t>
  </si>
  <si>
    <t xml:space="preserve">Scouts in small groups to rotate around the groups </t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</si>
  <si>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2"/>
        <rFont val="Calibri"/>
        <family val="2"/>
        <scheme val="minor"/>
      </rPr>
      <t>Countryside code</t>
    </r>
  </si>
  <si>
    <t>??</t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</si>
  <si>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2"/>
        <rFont val="Calibri"/>
        <family val="2"/>
        <scheme val="minor"/>
      </rPr>
      <t>What to do in an emergency?</t>
    </r>
  </si>
  <si>
    <t>Amanda</t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</si>
  <si>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2"/>
        <rFont val="Calibri"/>
        <family val="2"/>
        <scheme val="minor"/>
      </rPr>
      <t>Morse code</t>
    </r>
  </si>
  <si>
    <t>Swiss</t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</si>
  <si>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2"/>
        <rFont val="Calibri"/>
        <family val="2"/>
        <scheme val="minor"/>
      </rPr>
      <t>Lanterns - lighting</t>
    </r>
  </si>
  <si>
    <t>NH</t>
  </si>
  <si>
    <t>10.30am</t>
  </si>
  <si>
    <t>Drinks and cake as appropriate</t>
  </si>
  <si>
    <t>10.45am</t>
  </si>
  <si>
    <t xml:space="preserve"> Strike camp – some leaders can make a start whilst the scouts are doing theory groups. </t>
  </si>
  <si>
    <t>12.15pm</t>
  </si>
  <si>
    <t>lunch</t>
  </si>
  <si>
    <t>NH/SC prepare</t>
  </si>
  <si>
    <t>12.45pm</t>
  </si>
  <si>
    <t>Flag break – end of camp</t>
  </si>
  <si>
    <t xml:space="preserve">1pm  </t>
  </si>
  <si>
    <t xml:space="preserve">Scouts go home. </t>
  </si>
  <si>
    <t>Nick dismiss</t>
  </si>
  <si>
    <t xml:space="preserve">2pm </t>
  </si>
  <si>
    <t>Volunteers to put equipment back in the scout hut</t>
  </si>
  <si>
    <t>Equipment list</t>
  </si>
  <si>
    <t>Item</t>
  </si>
  <si>
    <t>Description</t>
  </si>
  <si>
    <t>Quantity</t>
  </si>
  <si>
    <t>Area</t>
  </si>
  <si>
    <t>location</t>
  </si>
  <si>
    <t>sorted??</t>
  </si>
  <si>
    <t>comments</t>
  </si>
  <si>
    <t>Axe(s) and saw(s)</t>
  </si>
  <si>
    <t>1 ea</t>
  </si>
  <si>
    <t>camp</t>
  </si>
  <si>
    <t>garage</t>
  </si>
  <si>
    <t>balloons</t>
  </si>
  <si>
    <t>40+</t>
  </si>
  <si>
    <t>leader box</t>
  </si>
  <si>
    <t>Base tent</t>
  </si>
  <si>
    <t>tentage</t>
  </si>
  <si>
    <t>tent store</t>
  </si>
  <si>
    <t xml:space="preserve">Baseball bat </t>
  </si>
  <si>
    <t>unknown</t>
  </si>
  <si>
    <t>n/a for winter</t>
  </si>
  <si>
    <t>BBQ fuel and fire-lighters</t>
  </si>
  <si>
    <t>sufficient</t>
  </si>
  <si>
    <t>BBQ tweezers</t>
  </si>
  <si>
    <t>kitchen</t>
  </si>
  <si>
    <t>scout store</t>
  </si>
  <si>
    <t>Benches</t>
  </si>
  <si>
    <t>mess</t>
  </si>
  <si>
    <t>Billies/dixies</t>
  </si>
  <si>
    <t>Some</t>
  </si>
  <si>
    <t>Bin liners</t>
  </si>
  <si>
    <t>large roll</t>
  </si>
  <si>
    <t>blankets</t>
  </si>
  <si>
    <t>Blue "J" cloths or equiv.</t>
  </si>
  <si>
    <t>dozens</t>
  </si>
  <si>
    <t>hygiene</t>
  </si>
  <si>
    <t>Bog tent as req'd</t>
  </si>
  <si>
    <t>n/a</t>
  </si>
  <si>
    <t>loo</t>
  </si>
  <si>
    <t>Boiler with lid and big bottle</t>
  </si>
  <si>
    <t>Bowls (Washing up)</t>
  </si>
  <si>
    <t>10+</t>
  </si>
  <si>
    <t>Bread baskets</t>
  </si>
  <si>
    <t>ALL</t>
  </si>
  <si>
    <t>Brillo pads</t>
  </si>
  <si>
    <t>Brush and dustpan</t>
  </si>
  <si>
    <t>Buckets</t>
  </si>
  <si>
    <t>Camp chairs</t>
  </si>
  <si>
    <t>candles</t>
  </si>
  <si>
    <t>Canvas flysheets</t>
  </si>
  <si>
    <t>Canvas tents</t>
  </si>
  <si>
    <t>tent store/scout store</t>
  </si>
  <si>
    <t>Cleaning sponges</t>
  </si>
  <si>
    <t>Cling film</t>
  </si>
  <si>
    <t>clothes pegs and hanging frames</t>
  </si>
  <si>
    <t>Coat hanger</t>
  </si>
  <si>
    <t>Coffee pot (steel)</t>
  </si>
  <si>
    <t>Cooking bowls</t>
  </si>
  <si>
    <t>Cooking knives</t>
  </si>
  <si>
    <t>Cool box</t>
  </si>
  <si>
    <t>hut</t>
  </si>
  <si>
    <t xml:space="preserve">Cricket bat and stumps </t>
  </si>
  <si>
    <t>1 set</t>
  </si>
  <si>
    <t>Cups as req'd</t>
  </si>
  <si>
    <t>Cutlery as req'd</t>
  </si>
  <si>
    <t>Dining shelters</t>
  </si>
  <si>
    <t>Dollies</t>
  </si>
  <si>
    <t>12+</t>
  </si>
  <si>
    <t>Dutch oven (cast iron pot)</t>
  </si>
  <si>
    <t xml:space="preserve">fire bed </t>
  </si>
  <si>
    <t>fire grids</t>
  </si>
  <si>
    <t>patrols</t>
  </si>
  <si>
    <t>First aid kits (base kit)</t>
  </si>
  <si>
    <t>cub room</t>
  </si>
  <si>
    <t>First aid kits (flying kit)</t>
  </si>
  <si>
    <t>Fish slices</t>
  </si>
  <si>
    <t>Flag pole</t>
  </si>
  <si>
    <t>Food bins</t>
  </si>
  <si>
    <t>Footballs</t>
  </si>
  <si>
    <t>freezer blocks</t>
  </si>
  <si>
    <t>Fridge</t>
  </si>
  <si>
    <t>front store</t>
  </si>
  <si>
    <t>gardeners gloves</t>
  </si>
  <si>
    <t>30 pairs</t>
  </si>
  <si>
    <t>Gas bottles 7.5 kg calor</t>
  </si>
  <si>
    <t>all</t>
  </si>
  <si>
    <t>gas store</t>
  </si>
  <si>
    <t xml:space="preserve">gas bottles 907's </t>
  </si>
  <si>
    <t>907 lanterns</t>
  </si>
  <si>
    <t xml:space="preserve">Gas stoves </t>
  </si>
  <si>
    <t>giant gas bottle 14 kg calor (boiler)</t>
  </si>
  <si>
    <t>Griddle with 14kg red propane bottle</t>
  </si>
  <si>
    <t xml:space="preserve">Ground sheets </t>
  </si>
  <si>
    <t>Hockey stick set</t>
  </si>
  <si>
    <t xml:space="preserve">hooks </t>
  </si>
  <si>
    <r>
      <rPr>
        <b/>
        <sz val="10"/>
        <color indexed="8"/>
        <rFont val="Calibri"/>
        <family val="2"/>
      </rPr>
      <t>Hotel 1st Oxted</t>
    </r>
    <r>
      <rPr>
        <sz val="10"/>
        <color indexed="8"/>
        <rFont val="Calibri"/>
        <family val="2"/>
      </rPr>
      <t xml:space="preserve"> camp tea pot or bigger one</t>
    </r>
  </si>
  <si>
    <t>insulating tape and duck tape</t>
  </si>
  <si>
    <t>Jubilee clips</t>
  </si>
  <si>
    <t>2-3</t>
  </si>
  <si>
    <t>Jugs cooking</t>
  </si>
  <si>
    <t>jugs drinking</t>
  </si>
  <si>
    <t>Kettle</t>
  </si>
  <si>
    <t>Large fry pans</t>
  </si>
  <si>
    <t>Leader's box</t>
  </si>
  <si>
    <t>Loo rolls</t>
  </si>
  <si>
    <t>magic markers</t>
  </si>
  <si>
    <t>Main guy sets</t>
  </si>
  <si>
    <t>Mallets metal</t>
  </si>
  <si>
    <t>Mallets rubber</t>
  </si>
  <si>
    <t>Mallets wooden</t>
  </si>
  <si>
    <t>Maps</t>
  </si>
  <si>
    <t xml:space="preserve">office  </t>
  </si>
  <si>
    <t>matches and lighters</t>
  </si>
  <si>
    <t>Mess tent</t>
  </si>
  <si>
    <t>Mobile phone charging equipment</t>
  </si>
  <si>
    <t>32GW/scout store</t>
  </si>
  <si>
    <t>Molegrip/pipewrench (for gas bottles)</t>
  </si>
  <si>
    <t>32GW</t>
  </si>
  <si>
    <t>Other lamps and torches</t>
  </si>
  <si>
    <t>leader box/garage</t>
  </si>
  <si>
    <t>Other nylon tentage</t>
  </si>
  <si>
    <t>3-4</t>
  </si>
  <si>
    <t>oven mitts</t>
  </si>
  <si>
    <t>parachute</t>
  </si>
  <si>
    <t>Pegs (tent, metal)</t>
  </si>
  <si>
    <t>tent store/garage</t>
  </si>
  <si>
    <t>Pegs (Tent, wooden)</t>
  </si>
  <si>
    <t>pens and paper</t>
  </si>
  <si>
    <t>pioneering ropes</t>
  </si>
  <si>
    <t>Plates as req'd</t>
  </si>
  <si>
    <t>playing cards, pictionary cards</t>
  </si>
  <si>
    <t>office/cub room</t>
  </si>
  <si>
    <t>Pole sets</t>
  </si>
  <si>
    <t>container/scout store</t>
  </si>
  <si>
    <t>Portaloo as req'd</t>
  </si>
  <si>
    <t>Portaloo chemicals as req'd</t>
  </si>
  <si>
    <t>Sandwich bags</t>
  </si>
  <si>
    <t>Scout staffs</t>
  </si>
  <si>
    <t>10-15</t>
  </si>
  <si>
    <t>Separators</t>
  </si>
  <si>
    <t>serving spoons</t>
  </si>
  <si>
    <t xml:space="preserve">Slotted spoons </t>
  </si>
  <si>
    <t>Small fry pans</t>
  </si>
  <si>
    <t>6-8</t>
  </si>
  <si>
    <t>spade</t>
  </si>
  <si>
    <t>spare scarves, badges and woggles</t>
  </si>
  <si>
    <t>spare sleeping bags</t>
  </si>
  <si>
    <t>String/cord</t>
  </si>
  <si>
    <t>Surface cleaner</t>
  </si>
  <si>
    <t>2-3 bottles</t>
  </si>
  <si>
    <t>Tables</t>
  </si>
  <si>
    <t>Tarpaulins</t>
  </si>
  <si>
    <t>Tea towels</t>
  </si>
  <si>
    <t>loads</t>
  </si>
  <si>
    <t>Tilley lamps</t>
  </si>
  <si>
    <t>Tilley priming kit w/meths &amp; spare mantles</t>
  </si>
  <si>
    <t>Timber for burning as req'd</t>
  </si>
  <si>
    <t>Tin foil</t>
  </si>
  <si>
    <t>Toolkit</t>
  </si>
  <si>
    <t>Union Flag</t>
  </si>
  <si>
    <t>scoout hut</t>
  </si>
  <si>
    <t>washing up bowls</t>
  </si>
  <si>
    <t>8-12</t>
  </si>
  <si>
    <t>Washing up liquid</t>
  </si>
  <si>
    <t>5 bottles</t>
  </si>
  <si>
    <t>Water butts</t>
  </si>
  <si>
    <t>Wooden supports for bread baskets</t>
  </si>
  <si>
    <t>Ziplock bags</t>
  </si>
  <si>
    <t>Winter 2018 - risk assessment</t>
  </si>
  <si>
    <t>Hazard</t>
  </si>
  <si>
    <t>Who might be harmed</t>
  </si>
  <si>
    <t>What are the risk controls</t>
  </si>
  <si>
    <t>Is more risk control needed?</t>
  </si>
  <si>
    <t>Pitch/Strike</t>
  </si>
  <si>
    <t xml:space="preserve">Dropping heavy objects on feet </t>
  </si>
  <si>
    <t>Wear appropriate footwear (not flip flops)</t>
  </si>
  <si>
    <t>First aid kit at hut and on-site</t>
  </si>
  <si>
    <t>Straining or injuring backs</t>
  </si>
  <si>
    <t>ALL/leaders</t>
  </si>
  <si>
    <t>Take care when lifting</t>
  </si>
  <si>
    <t>Ensure all are properly briefed on lifting heavy objects</t>
  </si>
  <si>
    <t>Don’t rush</t>
  </si>
  <si>
    <t>Cuts or grazes during pitch and strike</t>
  </si>
  <si>
    <t>Wear gloves as necessary</t>
  </si>
  <si>
    <t>"Hammer rash" during pitch and strike</t>
  </si>
  <si>
    <t>ALL/young people</t>
  </si>
  <si>
    <t>Brief young people on how to use mallets</t>
  </si>
  <si>
    <t>Adults may pitch tents</t>
  </si>
  <si>
    <t>Supervise mallet use closely</t>
  </si>
  <si>
    <t>Trips and slips and falls</t>
  </si>
  <si>
    <t>Ensure site is kept tidy and lamps are used and that young people have torches</t>
  </si>
  <si>
    <t>Hot food or liquid spilt on young people</t>
  </si>
  <si>
    <t>young people/ALL</t>
  </si>
  <si>
    <t>first aid kit on site</t>
  </si>
  <si>
    <t>Additional warnings not to carry boiling water around in bowls but leave in billies or buckets</t>
  </si>
  <si>
    <t>hot stoves</t>
  </si>
  <si>
    <t>Fire blanket and C02 extinguisher to be brought</t>
  </si>
  <si>
    <t>Stoves to be placed on tables and gas bottles stored out of way of young people</t>
  </si>
  <si>
    <t>young people warned not to rush, push or shove</t>
  </si>
  <si>
    <t>Tables becoing unstable on boggy ground</t>
  </si>
  <si>
    <t>Boiler falling over</t>
  </si>
  <si>
    <t>Ensure boiler is situated on table placed on firm level ground, kept away from young people</t>
  </si>
  <si>
    <t>physical barriers between young people and boiler</t>
  </si>
  <si>
    <t>Leakage of gas or gas explosion</t>
  </si>
  <si>
    <t>Gas stoves to be set up and tested OK by leader before use</t>
  </si>
  <si>
    <t>Stoves and gas equipment to be checked thoroughly before use</t>
  </si>
  <si>
    <t>Stoves and gas equipment to be turned off or disconnected properly (as appropriate) at night</t>
  </si>
  <si>
    <t>Fire/hot embers and smoke</t>
  </si>
  <si>
    <t>young people not to put anything but wood onto fire without permission</t>
  </si>
  <si>
    <t>Young people briefed on risks of open fires and warned not to engage in horseplay near fire</t>
  </si>
  <si>
    <t xml:space="preserve"> nails or spikes in old wood</t>
  </si>
  <si>
    <t>Check old pallets carefully before use</t>
  </si>
  <si>
    <t>Supervise carrying and disposal of pallets</t>
  </si>
  <si>
    <t>splinters and injuries caused by wood</t>
  </si>
  <si>
    <t>young people to wear gardening gloves as necessary</t>
  </si>
  <si>
    <t>Wounds inflicted using axe and saw</t>
  </si>
  <si>
    <t>Scouts to be trained and briefed beforehand</t>
  </si>
  <si>
    <t>Axe and saw activity to take place in fenced area under leader supervision</t>
  </si>
  <si>
    <t>Food poisoning/illness arising from poor kitchen hygiene</t>
  </si>
  <si>
    <t>Young people and adults to wash hands before cooking and eating; hot water centrally provided for this purpose</t>
  </si>
  <si>
    <t xml:space="preserve">Ensure centrally stored food is off the ground on elevated storage or is kept in sealed bins </t>
  </si>
  <si>
    <t>Ensure mess tent can be sealed against wild animals</t>
  </si>
  <si>
    <t>Ensure centrally stored food is kept in coolbox or freezer as appropriate</t>
  </si>
  <si>
    <t>Ditch any "off" smelling food or anything dropped or dirty</t>
  </si>
  <si>
    <t>Shut mess tent properly after hours</t>
  </si>
  <si>
    <t>Wash all billies and pans before use on camp</t>
  </si>
  <si>
    <t>Supervise washing up process</t>
  </si>
  <si>
    <t>Ensure cleaning water is sufficiently hot; have a central supply of hot water</t>
  </si>
  <si>
    <t>Wet / stormy / windy weather</t>
  </si>
  <si>
    <t>Branches or trees falling</t>
  </si>
  <si>
    <t>Warn young people; keep out of trees and woods if wind is very high</t>
  </si>
  <si>
    <t>Being hit by flying objects in high wind</t>
  </si>
  <si>
    <t>Keep a close eye on approaching weather, check forecast</t>
  </si>
  <si>
    <t>Get indoors if severe storm threatens</t>
  </si>
  <si>
    <t>Being whipped by trailing string or ropes flying in wind</t>
  </si>
  <si>
    <t>Ensure ropes and string all tied down properly</t>
  </si>
  <si>
    <t xml:space="preserve">Collapse of mess tent </t>
  </si>
  <si>
    <t>Peg and strap tents down appropriate to weather; if collapse looks likely, move young people to shelter</t>
  </si>
  <si>
    <t>Activities</t>
  </si>
  <si>
    <t>Fall whilst scrambling and playing in woods</t>
  </si>
  <si>
    <t>young people</t>
  </si>
  <si>
    <t>Brief young people on dangers of tripping, brambles etc; watch as necessary</t>
  </si>
  <si>
    <t xml:space="preserve">First aid kit carried </t>
  </si>
  <si>
    <t>Cold/winter weather -exposure</t>
  </si>
  <si>
    <t xml:space="preserve">Ensure proper protective clothing is brought; ensure young people remain dry - especially feet. </t>
  </si>
  <si>
    <t>Extra blankets and sleeping bags carried to camp</t>
  </si>
  <si>
    <t>Ensure young people wear coats and so forth; check integrity of their tents; ensure they remain properly fed and do eat</t>
  </si>
  <si>
    <t>Provide extra hot drinks and food as appropriate; if stormy retreat to mess tent or on-site buildings</t>
  </si>
  <si>
    <t xml:space="preserve">Young people getting lost in daylight </t>
  </si>
  <si>
    <t>Supervision by adults at and between activities</t>
  </si>
  <si>
    <t>Gettting lost on site during hours of darkness</t>
  </si>
  <si>
    <t>Ensure young people carry torches after hours</t>
  </si>
  <si>
    <t>Ensure young people move around in teams rather than alone</t>
  </si>
  <si>
    <t>Ensure young people understand the extent and size of the site</t>
  </si>
  <si>
    <t>maps</t>
  </si>
  <si>
    <t>Leaders loss of contact lenses</t>
  </si>
  <si>
    <t>Carry glasses and/or spare lenses</t>
  </si>
  <si>
    <t>leave a spare pair in the minibus</t>
  </si>
  <si>
    <t xml:space="preserve">Over-tiredness and homesickness  </t>
  </si>
  <si>
    <t>youngest and least mature young people</t>
  </si>
  <si>
    <t>Ensure proper and comforting routine is followed</t>
  </si>
  <si>
    <t>Unscheduled rest breaks as necessary</t>
  </si>
  <si>
    <t>Establish routine on camp</t>
  </si>
  <si>
    <t>Alter programme to slow pace down</t>
  </si>
  <si>
    <t>Availability of female leaders</t>
  </si>
  <si>
    <t>Leaders to stay alert to young people getting tearful</t>
  </si>
  <si>
    <t>Ensure one leader can retain an "overview" without getting bogged down in details</t>
  </si>
  <si>
    <t>When</t>
  </si>
  <si>
    <t>Who</t>
  </si>
  <si>
    <t>Notes</t>
  </si>
  <si>
    <t>Planned</t>
  </si>
  <si>
    <t>Actual</t>
  </si>
  <si>
    <t>Thorough check of youth tentage</t>
  </si>
  <si>
    <t>Thorough check of MESS tentage</t>
  </si>
  <si>
    <t>Install hose on new boiler and test</t>
  </si>
  <si>
    <t>Check tea towels and buy more (cheap factory shop)</t>
  </si>
  <si>
    <t>Check and replenish gas cupboard as needed</t>
  </si>
  <si>
    <t>Check stoves (actually connect and light them)</t>
  </si>
  <si>
    <t>Full lamp check - light them all up and run them</t>
  </si>
  <si>
    <t>Check ground sheets and tarpaulins</t>
  </si>
  <si>
    <t>check kitchen utensils and billies</t>
  </si>
  <si>
    <t>Assemble cutlery, plates, bowls and cups</t>
  </si>
  <si>
    <t>Wash and dry food bins</t>
  </si>
  <si>
    <t>Check our Hygiene and kitchen consumables</t>
  </si>
  <si>
    <t>clean/check water containers</t>
  </si>
  <si>
    <t>Check gardeners gloves and buy more</t>
  </si>
  <si>
    <t>Confirm and book site</t>
  </si>
  <si>
    <t>No deposit paid</t>
  </si>
  <si>
    <t>Initial calculations on costs</t>
  </si>
  <si>
    <t>Q3 '17</t>
  </si>
  <si>
    <t>Initial letter to parents</t>
  </si>
  <si>
    <t>Deposit from parents</t>
  </si>
  <si>
    <t>2nd letter to parents</t>
  </si>
  <si>
    <t>drafted</t>
  </si>
  <si>
    <t>Budget check with treasurer</t>
  </si>
  <si>
    <t>done</t>
  </si>
  <si>
    <t>Initial programme plan</t>
  </si>
  <si>
    <t>Book rental minibus/van as req'd</t>
  </si>
  <si>
    <t>NAN sent to DC</t>
  </si>
  <si>
    <t>Medical form/info/permission/kit list out to parents</t>
  </si>
  <si>
    <t>Police in forms from Scout parents</t>
  </si>
  <si>
    <t>Assemble portfolio of camper information</t>
  </si>
  <si>
    <t>Start groceries order</t>
  </si>
  <si>
    <t>SC</t>
  </si>
  <si>
    <t>Check sufficient tent pegs easily accessible</t>
  </si>
  <si>
    <t>Check ancillary canvas items - dollies etc</t>
  </si>
  <si>
    <t>Final programme plan</t>
  </si>
  <si>
    <t>Menu plan</t>
  </si>
  <si>
    <t>Done</t>
  </si>
  <si>
    <t>Discuss any special needs w/parents</t>
  </si>
  <si>
    <t>ongoing</t>
  </si>
  <si>
    <t>Final monies in from parents</t>
  </si>
  <si>
    <t>prepare info sheet and awareness info - A&amp;E etc</t>
  </si>
  <si>
    <t>Prepare and print paper risk assessment</t>
  </si>
  <si>
    <t>Liaise with site and local organisations as req'd</t>
  </si>
  <si>
    <t>Brief parents as req'd</t>
  </si>
  <si>
    <t>Brief leaders as req'd</t>
  </si>
  <si>
    <t>All kit onto floor of Scout hut</t>
  </si>
  <si>
    <t>sharpen knives</t>
  </si>
  <si>
    <t>Print parent letters</t>
  </si>
  <si>
    <t>print parent briefing</t>
  </si>
  <si>
    <t>print leader briefing</t>
  </si>
  <si>
    <t>print programme</t>
  </si>
  <si>
    <t>print menu</t>
  </si>
  <si>
    <t>print costing sheet</t>
  </si>
  <si>
    <t>print generic info sheet</t>
  </si>
  <si>
    <t>Check weather forecast (winter)</t>
  </si>
  <si>
    <t>Fetch rental vehicles</t>
  </si>
  <si>
    <t>Pack van</t>
  </si>
  <si>
    <t>Troop</t>
  </si>
  <si>
    <t>Phone 1</t>
  </si>
  <si>
    <t>Phone 2</t>
  </si>
  <si>
    <t>Phone 3</t>
  </si>
  <si>
    <t>Emily</t>
  </si>
  <si>
    <t>Charlie</t>
  </si>
  <si>
    <t>Max</t>
  </si>
  <si>
    <t>Alison</t>
  </si>
  <si>
    <t>Charlotte</t>
  </si>
  <si>
    <t>Amber</t>
  </si>
  <si>
    <t>Ruby</t>
  </si>
  <si>
    <t>Rosie</t>
  </si>
  <si>
    <t>James</t>
  </si>
  <si>
    <t>Tom</t>
  </si>
  <si>
    <t>Ben</t>
  </si>
  <si>
    <t>Gregor</t>
  </si>
  <si>
    <t>FORMS</t>
  </si>
  <si>
    <t>NOTES</t>
  </si>
  <si>
    <t>Christian name</t>
  </si>
  <si>
    <t>Surname</t>
  </si>
  <si>
    <t>DoB</t>
  </si>
  <si>
    <t>permission</t>
  </si>
  <si>
    <t>medical</t>
  </si>
  <si>
    <t>yes</t>
  </si>
  <si>
    <t>WINTER 2018</t>
  </si>
  <si>
    <t>Cost calculator</t>
  </si>
  <si>
    <t>Enter your figures in the purple boxes</t>
  </si>
  <si>
    <t>PEOPLE</t>
  </si>
  <si>
    <t>Oxted Scouts</t>
  </si>
  <si>
    <t>Tatsfield Scouts</t>
  </si>
  <si>
    <t>Number of Scouts yet to pay</t>
  </si>
  <si>
    <t>No. of additional non-uniformed children</t>
  </si>
  <si>
    <t>Number of Explorers</t>
  </si>
  <si>
    <t>TOTAL Fee paying children</t>
  </si>
  <si>
    <t>No. of non-feepaying children</t>
  </si>
  <si>
    <t>No. of uniformed adults</t>
  </si>
  <si>
    <t>No. of non-uniformed adults</t>
  </si>
  <si>
    <t xml:space="preserve">Day time </t>
  </si>
  <si>
    <t>TOTAL NON-FEE PAYERS</t>
  </si>
  <si>
    <t>TRANSPORTATION</t>
  </si>
  <si>
    <t>Handy break-even calculator</t>
  </si>
  <si>
    <t>Fee paying campers</t>
  </si>
  <si>
    <t>cost</t>
  </si>
  <si>
    <t>Number of minibuses (17 seaters)</t>
  </si>
  <si>
    <t>Proposed fee:</t>
  </si>
  <si>
    <t>Number of private cars</t>
  </si>
  <si>
    <t>Total cost of camp:</t>
  </si>
  <si>
    <t>Number of equipment vans</t>
  </si>
  <si>
    <t>Activity costs/head:</t>
  </si>
  <si>
    <t>TOTAL VEHICLES</t>
  </si>
  <si>
    <t>Contingency:</t>
  </si>
  <si>
    <r>
      <t xml:space="preserve">Total mileage to site </t>
    </r>
    <r>
      <rPr>
        <b/>
        <sz val="10"/>
        <rFont val="Arial"/>
        <family val="2"/>
      </rPr>
      <t>(one way only)</t>
    </r>
  </si>
  <si>
    <t>Frylands</t>
  </si>
  <si>
    <t>Adults and non-fee payers:</t>
  </si>
  <si>
    <t>On-camp mileage (total, all vehicles)</t>
  </si>
  <si>
    <t>Days on camp</t>
  </si>
  <si>
    <t>Total mileage driven by all vehicles</t>
  </si>
  <si>
    <t>Adding 22 miles for vehicle collection</t>
  </si>
  <si>
    <t>Estimated fuel costs (per litre diesel)</t>
  </si>
  <si>
    <t>Estimated average consumption (miles/litre)</t>
  </si>
  <si>
    <t>True: 5.5</t>
  </si>
  <si>
    <t>Total fuel costs</t>
  </si>
  <si>
    <t>True: £32</t>
  </si>
  <si>
    <t>Cost of minibus rental</t>
  </si>
  <si>
    <t>Cost of van rental</t>
  </si>
  <si>
    <t>last year</t>
  </si>
  <si>
    <t>Total cost of vehicle rental</t>
  </si>
  <si>
    <t>TOTAL TRANSPORTATION COSTS</t>
  </si>
  <si>
    <t>CATERING</t>
  </si>
  <si>
    <t>Cost of groceries (per person per day)</t>
  </si>
  <si>
    <t>Total groceries costs</t>
  </si>
  <si>
    <t>Budgetted £293</t>
  </si>
  <si>
    <t>Number of bottles of Calor Gas</t>
  </si>
  <si>
    <t>Number of FULL days on camp</t>
  </si>
  <si>
    <t>Cost of bottle of gas</t>
  </si>
  <si>
    <t>Total cost of gas</t>
  </si>
  <si>
    <t>TOTAL CATERING COSTS</t>
  </si>
  <si>
    <t>CAMPSITE FEES &amp; ACTIVITIES</t>
  </si>
  <si>
    <t>Campsite fees (per person per day)</t>
  </si>
  <si>
    <t>Total campsite fees</t>
  </si>
  <si>
    <t>budgetted: £237</t>
  </si>
  <si>
    <t>Adult groceries charge</t>
  </si>
  <si>
    <t>Discount for siblings (cost)</t>
  </si>
  <si>
    <t>Jacobs Ladder</t>
  </si>
  <si>
    <t>Zip Wire</t>
  </si>
  <si>
    <t>Crate Stacking</t>
  </si>
  <si>
    <t>Fourth activity</t>
  </si>
  <si>
    <t>total activity bill/Scout</t>
  </si>
  <si>
    <t>Total bill for activities</t>
  </si>
  <si>
    <t>budgetted: £441</t>
  </si>
  <si>
    <t>TOTAL OTHER COSTS</t>
  </si>
  <si>
    <t>INCOME</t>
  </si>
  <si>
    <t>TOTAL INCOME</t>
  </si>
  <si>
    <t>CONTINGENCY</t>
  </si>
  <si>
    <t>Contingency %</t>
  </si>
  <si>
    <t>contingency cost</t>
  </si>
  <si>
    <t>TOTAL COSTS</t>
  </si>
  <si>
    <t>Fee payers</t>
  </si>
  <si>
    <t>Cost per uniformed child</t>
  </si>
  <si>
    <t>Fee</t>
  </si>
  <si>
    <t>Total income</t>
  </si>
  <si>
    <t>Winter camp 2018</t>
  </si>
  <si>
    <t>Groceries</t>
  </si>
  <si>
    <t>Menu</t>
  </si>
  <si>
    <t>Friday supper:</t>
  </si>
  <si>
    <t>Sat. breakfast</t>
  </si>
  <si>
    <t xml:space="preserve">Cake </t>
  </si>
  <si>
    <t>Cereal/porridge</t>
  </si>
  <si>
    <t>Cheese and biscuits</t>
  </si>
  <si>
    <t>Sausages/bacon/beans/mushrooms/hash browns</t>
  </si>
  <si>
    <t>Cocoa</t>
  </si>
  <si>
    <t>Orange juice</t>
  </si>
  <si>
    <t>tea and coffee</t>
  </si>
  <si>
    <t>Sat. lunch</t>
  </si>
  <si>
    <t>Sat. dinner</t>
  </si>
  <si>
    <t>hash browns, omelettes or scrambled egg</t>
  </si>
  <si>
    <t>Chicken curry (mild) with rice</t>
  </si>
  <si>
    <t>Ham/cheese and tomato rolls</t>
  </si>
  <si>
    <t>Fruit</t>
  </si>
  <si>
    <t>Sun. breakfast</t>
  </si>
  <si>
    <t>Sat. supper</t>
  </si>
  <si>
    <t>Cereal</t>
  </si>
  <si>
    <t>Eggs</t>
  </si>
  <si>
    <t>Sausage/bacon/beans</t>
  </si>
  <si>
    <t xml:space="preserve">Orange juice </t>
  </si>
  <si>
    <t>Tea and coffee</t>
  </si>
  <si>
    <t>Sun. lunch</t>
  </si>
  <si>
    <t>Rolls</t>
  </si>
  <si>
    <t>Anything left over</t>
  </si>
  <si>
    <t>2017 for 25 kids and 7-8 adults - 32-33 pax</t>
  </si>
  <si>
    <t>2016 for 29 kids and 9 adults - 38 pax</t>
  </si>
  <si>
    <t>2015 for 21 kids and 6-7 adults - 28 pax</t>
  </si>
  <si>
    <t>2014 - for 27 kids and 8.5 adults: 36</t>
  </si>
  <si>
    <t>LAST YEAR!!!  2013 - for 31 kids and 8.5 adults: 40</t>
  </si>
  <si>
    <t>Product</t>
  </si>
  <si>
    <t>Price</t>
  </si>
  <si>
    <t>Qty</t>
  </si>
  <si>
    <t>item</t>
  </si>
  <si>
    <t>price</t>
  </si>
  <si>
    <t>Cost</t>
  </si>
  <si>
    <t>2013 advice</t>
  </si>
  <si>
    <t>Tesco British Chicken Breast Portions 950G</t>
  </si>
  <si>
    <t>supper</t>
  </si>
  <si>
    <t>Tesco British Chicken Breast Portions 923G</t>
  </si>
  <si>
    <t>Tesco British Chicken Breast Portions 715G</t>
  </si>
  <si>
    <t>Tesco Chicken Breast Fillets 800G-1.2Kg</t>
  </si>
  <si>
    <t>Tesco 4 Chicken Fillets 600G</t>
  </si>
  <si>
    <t>ok</t>
  </si>
  <si>
    <t>Tesco Large Free Range Eggs 12 Pack</t>
  </si>
  <si>
    <t>Tesco Finest White Rolls 4 Pack</t>
  </si>
  <si>
    <t>Tesco Smoked Back Bacon 10 Rashers 300G</t>
  </si>
  <si>
    <t>Doritos Variety 12 Pack</t>
  </si>
  <si>
    <t>Tesco Smoked Back Bacon 14 Rashers 2X250g</t>
  </si>
  <si>
    <t>Tesco Free Range Eggs Large Box Of 12</t>
  </si>
  <si>
    <t>Tesco Wafer Thin Honey Roast Ham Slices 400G</t>
  </si>
  <si>
    <t>breakfast</t>
  </si>
  <si>
    <t>Kingsmill 6 Soft White Rolls</t>
  </si>
  <si>
    <t>15 was enough</t>
  </si>
  <si>
    <t>T.No Added Water Wafer Thin Honey Roast Ham 425G</t>
  </si>
  <si>
    <t>breakfast/lunch</t>
  </si>
  <si>
    <t>Tesco Smoked Multibag Back Bacon 4X200g</t>
  </si>
  <si>
    <t>slightly underbought</t>
  </si>
  <si>
    <t>Tesco British Pork Chip 12 Pack 340G</t>
  </si>
  <si>
    <t>Cathedral City Extra Mature Cheddar 550G</t>
  </si>
  <si>
    <t>Tesco Finest Extra Mature Cheddar 400G</t>
  </si>
  <si>
    <t>1200g enough</t>
  </si>
  <si>
    <t>Richmond 18 Thin Pork Sausages 510G</t>
  </si>
  <si>
    <t>Tesco Assorted Crisps 16 Pack</t>
  </si>
  <si>
    <t>Cadbury Fair Trade Drinking Chocolate Add Milk 500G</t>
  </si>
  <si>
    <t>Tesco 12 Chipolatas British Pork 340</t>
  </si>
  <si>
    <t>Tesco Wafer Thin Honey Roast Ham 480G</t>
  </si>
  <si>
    <t>3 packs was enough</t>
  </si>
  <si>
    <t>Tesco Baker's Soft 12 Sliced White Sandwich Rolls</t>
  </si>
  <si>
    <t>rubbish - stale and cheap</t>
  </si>
  <si>
    <t>Mccain Hash Browns 625G</t>
  </si>
  <si>
    <t>Tesco Wafer Thin Honey Roast Ham 400G</t>
  </si>
  <si>
    <t>Walkers Variety Crisps 12 X 25G</t>
  </si>
  <si>
    <t>Tesco Extra Mature White Cheddar 400G</t>
  </si>
  <si>
    <t>Tesco West Country Farmhouse Extra Mature Cheddar 400G</t>
  </si>
  <si>
    <t>Tesco 5Pk Check Terry Small White And Blue</t>
  </si>
  <si>
    <t>Tesco White Batch Rolls 6 Pack</t>
  </si>
  <si>
    <t>milk</t>
  </si>
  <si>
    <t>Tesco British Whole Milk 3.408L/6 Pints</t>
  </si>
  <si>
    <t>Tesco Butchers Choice British 12 Chipolata Sausages 340G</t>
  </si>
  <si>
    <t>Tesco Traditional Drinking Chocolate 500G</t>
  </si>
  <si>
    <t>Tesco British Extra Mature Cheddar Cheese 800 G</t>
  </si>
  <si>
    <t>Tesco British Semi Skimmed Milk 3.408L/6Pints</t>
  </si>
  <si>
    <t>Tesco Seedless Grape Selection Pack 500G</t>
  </si>
  <si>
    <t>2 enough</t>
  </si>
  <si>
    <t>Tesco British Semi Skimmed Milk 3.480L/6Pints</t>
  </si>
  <si>
    <t>Tesco British Mature White Cheddar 450G</t>
  </si>
  <si>
    <t>Tesco British Semi Skimmed Milk 3.408L, 6 Pints</t>
  </si>
  <si>
    <t>hot chocolate</t>
  </si>
  <si>
    <t>Tesco 7 Cheese Selection Pack 560G</t>
  </si>
  <si>
    <t>Tesco 12 Pork Chipolata 340G</t>
  </si>
  <si>
    <t>fell to pieces but OK</t>
  </si>
  <si>
    <t>Tesco British Whole Milk 3.408L, 6 Pints</t>
  </si>
  <si>
    <t>Mcvities Penguins 27 Pack</t>
  </si>
  <si>
    <t>Tesco Satsumas 600G</t>
  </si>
  <si>
    <t>don't bother!</t>
  </si>
  <si>
    <t>Tesco Plain Mini Naan 6 Pack</t>
  </si>
  <si>
    <t>Tesco Pure Orange Juice Smooth 4 X 1 Litre</t>
  </si>
  <si>
    <t>Tesco Hash Browns 750G</t>
  </si>
  <si>
    <t>Tesco British Pork Big Pack Cooked Ham 400G</t>
  </si>
  <si>
    <t>Tesco Korma Cooking Sauce 715G</t>
  </si>
  <si>
    <t>too much sauce for the meat</t>
  </si>
  <si>
    <t>Tesco Tikka Masala Cooking Sauce 500G</t>
  </si>
  <si>
    <t>Tesco British Apple Min 5 Pack</t>
  </si>
  <si>
    <t>Tesco Basmati Rice 1Kg</t>
  </si>
  <si>
    <t>Jacobs Club Variety Pack 24Pk</t>
  </si>
  <si>
    <t>Tesco Whole Milk 3.408L/6 Pints</t>
  </si>
  <si>
    <t>just OK with management</t>
  </si>
  <si>
    <t>Tesco Butter Chicken Sauce 500G</t>
  </si>
  <si>
    <t>Bryant And May Extra Long Matches Av 45 Matches</t>
  </si>
  <si>
    <t>Tesco Classic Cheese Selection 490G</t>
  </si>
  <si>
    <t>Redmere Farms Mushrooms 380G</t>
  </si>
  <si>
    <t>Tesco Variety Soup In A Mug 8Pk 184G</t>
  </si>
  <si>
    <t>Tesco Baked Beans In Tomato Sauce 420G X 6 Pack</t>
  </si>
  <si>
    <t>Tesco Cherry Tomatoes 650G</t>
  </si>
  <si>
    <t>overbought</t>
  </si>
  <si>
    <t>Tesco Baked Beans In Tomato Sauce 4 X420g</t>
  </si>
  <si>
    <t>Tesco Original Blend Ground Coffee 227G</t>
  </si>
  <si>
    <t>Tesco Everyday Value Orange Juice 1 Litre</t>
  </si>
  <si>
    <t>Tesco Ready To Serve Custard 1Kg</t>
  </si>
  <si>
    <t>Tesco Semi Skimmed Milk 3.408L/6 Pints</t>
  </si>
  <si>
    <t>Tesco Snack Assortment 30 Pack</t>
  </si>
  <si>
    <t>Mcvities Penguin Milk Chocolate Biscuit 24 Pack 590.4G</t>
  </si>
  <si>
    <t>Yorkshire Gold Tea Bags 160S 500G</t>
  </si>
  <si>
    <t>Tesco Everyday Value British Whole Chicken 1.0Kg-3.0Kg</t>
  </si>
  <si>
    <t>Tesco Baked Beans In Tomato Sauce 420G X 6Pk</t>
  </si>
  <si>
    <t>Tesco Organic Fair Trade Banana 6 Pack</t>
  </si>
  <si>
    <t>Tesco Meaty Variety Crisps 30 X 25 G</t>
  </si>
  <si>
    <t>Tesco Choco Snaps Pack 350G</t>
  </si>
  <si>
    <t>Jacob's Club Fruit Biscuit 8 Pack 184G</t>
  </si>
  <si>
    <t>Tesco Family Pack Mushrooms 625G</t>
  </si>
  <si>
    <t>Tesco Hash Browns 700G</t>
  </si>
  <si>
    <t>Tesco Everyday Value 9 Pc Set</t>
  </si>
  <si>
    <t>Tesco Variety Crisps 30 X 25 G</t>
  </si>
  <si>
    <t>Tracker Chocolate Chip 6 Pack 156G</t>
  </si>
  <si>
    <t>Tesco Tikka Masala Cooking Sauce 715G</t>
  </si>
  <si>
    <t>Lyle's Golden Syrup Baking Bottle 600G</t>
  </si>
  <si>
    <t>Tesco Stay Fresh White Medium Bread 800G</t>
  </si>
  <si>
    <t>Tesco Butter Chicken 500G</t>
  </si>
  <si>
    <t>Tesco Cherry Tomatoes 330G</t>
  </si>
  <si>
    <t>Tesco Choco Snaps 600G</t>
  </si>
  <si>
    <t>Tesco British Apples Min 5 Pack</t>
  </si>
  <si>
    <t>Yorkshire Gold 80 Teabags 250G</t>
  </si>
  <si>
    <t>Tesco Everyday Value British Whole Chicken 1.0Kg-2.0Kg</t>
  </si>
  <si>
    <t>Tesco Plain Mini Naan 6 Pack 300G</t>
  </si>
  <si>
    <t>Tesco Clementine Or Sweet Easy Peeler Pack 600G</t>
  </si>
  <si>
    <t>Tesco Meat Free 6 Lincolnshire Style Sausages 264G</t>
  </si>
  <si>
    <t>Kingsmill 6 Tasty Wholemeal Rolls</t>
  </si>
  <si>
    <t>non-food</t>
  </si>
  <si>
    <t>Tesco Dustpan And Brush</t>
  </si>
  <si>
    <t>Pataks Masala Chicken Cooking Sauce 450G</t>
  </si>
  <si>
    <t>Tesco Pure Apple Juice 4 X 1 Litre</t>
  </si>
  <si>
    <t>Tesco Garden Peas 1Kg</t>
  </si>
  <si>
    <t>The Ice Co. Ice Cubes 2Kg</t>
  </si>
  <si>
    <t>Pataks Butter Chicken Cooking Sauce 450G</t>
  </si>
  <si>
    <t>Go Ahead Crispy Apple Slices 5 Pack 195G</t>
  </si>
  <si>
    <t>Tesco Everyday Value Closed Cup Mushrooms 400G</t>
  </si>
  <si>
    <t>Tesco Frosted Flakes Cereal 500G</t>
  </si>
  <si>
    <t>Go Ahead Crispy Slices Cherry 5 Pack 195G</t>
  </si>
  <si>
    <t>Percol Fair Trade Colombia Coffee 227G</t>
  </si>
  <si>
    <t>Vaseline Petroleum Jelly 100Ml</t>
  </si>
  <si>
    <t>Simon Howie Black Pudding 200G</t>
  </si>
  <si>
    <t>Ice Cubes 2Kg</t>
  </si>
  <si>
    <t>Tesco Zip Seal Food And Freezer Bags Medium 20S</t>
  </si>
  <si>
    <t>Spontex All Purpose Cloths On A Roll 40 Pack</t>
  </si>
  <si>
    <t>Tesco Organic Fair Trade Bananas 6 Pack</t>
  </si>
  <si>
    <t>Tesco Small Bananas 6 Pack</t>
  </si>
  <si>
    <t>Tesco Biscuits For Cheese 500G</t>
  </si>
  <si>
    <t>Mr Kipling Caramel Slices 6Pk</t>
  </si>
  <si>
    <t>Tesco Basmati Rice 2Kg</t>
  </si>
  <si>
    <t>Tesco Pure Apple Juice 1 Litre</t>
  </si>
  <si>
    <t>Tesco Finest Fair Trade Guatemala Ground Coffee 227G</t>
  </si>
  <si>
    <t>Mr Kipling Chocolate Slices 6Pk</t>
  </si>
  <si>
    <t>Regina Kitchen Towels Blitz 2 Rolls</t>
  </si>
  <si>
    <t>Tesco Ready To Serve Custard 500G</t>
  </si>
  <si>
    <t>Mr Kipling Angel Slices 6 Pack</t>
  </si>
  <si>
    <t>Tesco Standard Tie Top Refuse 20 Pack (60L)</t>
  </si>
  <si>
    <t>Spontex Washups Non Scratch Value 4 Pack</t>
  </si>
  <si>
    <t>Tesco Cox Apple Min 5 Pack 640G</t>
  </si>
  <si>
    <t>Mcvities Galaxy Crumble Slice 6Pk</t>
  </si>
  <si>
    <t>Jacobs Biscuits For Cheese 300G</t>
  </si>
  <si>
    <t>Tesco Tie Top Refuse 20 Pack (80L)</t>
  </si>
  <si>
    <t>Zip Firelighters Pack 30</t>
  </si>
  <si>
    <t>Rosedene Farms Small Tangy Apples 520G</t>
  </si>
  <si>
    <t>Tesco All Purpose Cloths 25 Pack</t>
  </si>
  <si>
    <t>Tesco No Added Sugar D/S Apple Blackcurrant Squash 1.5Ltr</t>
  </si>
  <si>
    <t>Tesco Double Strength Orange Squash No Added Sugar 1.5L</t>
  </si>
  <si>
    <t>Tesco Top Down Tomato Ketchup 570G</t>
  </si>
  <si>
    <t>Tesco Double Strength Blackcurrant Squash No Added Sugar 1.5L</t>
  </si>
  <si>
    <t>Hp Sauce Bottle 255G</t>
  </si>
  <si>
    <t>Tesco Plain Naans 2 Pack 260G</t>
  </si>
  <si>
    <t>Tesco Everyday Coco Snaps Cereal 375G</t>
  </si>
  <si>
    <t>Mr Kipling Bakewell Slices 6 Pack</t>
  </si>
  <si>
    <t>later</t>
  </si>
  <si>
    <t>Jacobs Biscuits For Cheese 250G</t>
  </si>
  <si>
    <t>Mcvities Club Orange Chocolate Biscuit 8 Pack 181G</t>
  </si>
  <si>
    <t>Tesco Stay Fresh Wholemeal Medium Bread 800G</t>
  </si>
  <si>
    <t>Tesco Finest Assorted Cracker For Cheese 250G</t>
  </si>
  <si>
    <t>Spontex Washups Value 4 Pack</t>
  </si>
  <si>
    <t>Tesco Variety Crisps 30X25g</t>
  </si>
  <si>
    <t>Country Store Garden Peas 1.1Kg</t>
  </si>
  <si>
    <t>Heinz Tomato Ketchup Squeezy 342G</t>
  </si>
  <si>
    <t>Tesco All Purpose Cloths 10 Pack</t>
  </si>
  <si>
    <t>Tesco Golden Syrup 700G</t>
  </si>
  <si>
    <t>Tesco Meaty Variety Crisps 30X25g</t>
  </si>
  <si>
    <t>Tesco Frosted Flakes Cereal 750G</t>
  </si>
  <si>
    <t>Tesco Wash Up Liquid Lemon 450Ml</t>
  </si>
  <si>
    <t>Tesco Free From Original Style Spread 255G</t>
  </si>
  <si>
    <t>Mcvities Penguin Milk Chocolate Biscuit 27 Pack 560G</t>
  </si>
  <si>
    <t>underbought</t>
  </si>
  <si>
    <t>Mr Kipling Country Slices 6 Pack</t>
  </si>
  <si>
    <t>Tesco Korma Cooking Sauce 500G</t>
  </si>
  <si>
    <t>Hp Sauce Squeezy Bottle 850G</t>
  </si>
  <si>
    <t>Tesco Frosted Flakes 750G</t>
  </si>
  <si>
    <t>Tesco Pure Sunflower Oil 1L</t>
  </si>
  <si>
    <t>Mr Kipling Chocolate Slices 6 Pack &gt; &gt;</t>
  </si>
  <si>
    <t>Tesco Everyday Value Sponge Pan Cleaners 5Pk</t>
  </si>
  <si>
    <t>Lyles Golden Pouring Syrup 454G</t>
  </si>
  <si>
    <t>St Agur Blue Cheese 150G</t>
  </si>
  <si>
    <t>Tesco Golden Syrup 700</t>
  </si>
  <si>
    <t>Mr Kipling Almond Slices 6 Pack</t>
  </si>
  <si>
    <t>I Can't Believe It's Not Butter Original Spread 500G</t>
  </si>
  <si>
    <t>Linda Mccartney 6 Vegetarian Sausages 300G</t>
  </si>
  <si>
    <t>Tesco Cling Film 350Mm X 50M</t>
  </si>
  <si>
    <t>Pataks Madras Sauce 450G</t>
  </si>
  <si>
    <t>Yeo Valley Natural Yoghurt 500G</t>
  </si>
  <si>
    <t>Utterly Butterly 500G</t>
  </si>
  <si>
    <t>Tesco Mango Chutney 230G</t>
  </si>
  <si>
    <t>Hellmann's Light Squeezy Mayonnaise 750Ml</t>
  </si>
  <si>
    <t>Lactofree Fresh Semi Skimmed Milk 1L</t>
  </si>
  <si>
    <t>Branston Small Chunk Pickle Squeezy 350G &gt; &gt;</t>
  </si>
  <si>
    <t>Tesco Pure Sunflower Oil 1 Litre</t>
  </si>
  <si>
    <t>Tesco Drawstring Refuse Sack 80L X12 Pack</t>
  </si>
  <si>
    <t>Tesco Free From Dairy Free Chocolate Dessert 180G</t>
  </si>
  <si>
    <t>Tesco Everyday Value Sliced White Bread 800G</t>
  </si>
  <si>
    <t>Ronson Lighters Colourlite Disposable 3 Pack</t>
  </si>
  <si>
    <t xml:space="preserve">rubbish  </t>
  </si>
  <si>
    <t>Tesco Butter Me Up Spread 500G</t>
  </si>
  <si>
    <t>Port Salut 185G</t>
  </si>
  <si>
    <t>Tesco 6 Lemon Slices</t>
  </si>
  <si>
    <t>Branston Small Chunk Pickle Squeezy 350G</t>
  </si>
  <si>
    <t>Tesco Whole Cucumber Each</t>
  </si>
  <si>
    <t>Tesco British Blue Stilton 220G</t>
  </si>
  <si>
    <t>Tesco Scottish Oats Porridge 1Kg</t>
  </si>
  <si>
    <t>Yeo Valley Natural Yogurt 500G</t>
  </si>
  <si>
    <t>not used</t>
  </si>
  <si>
    <t>Mcvitie's Club Orange Chocolate Biscuit 8 Pack 176G</t>
  </si>
  <si>
    <t>5 loaves sufficient</t>
  </si>
  <si>
    <t>Tesco Basmati Rice 500G</t>
  </si>
  <si>
    <t>Hellmann's Real Squeezy Mayonnaise 750Ml</t>
  </si>
  <si>
    <t>Tesco Madras Cooking Sauce 500G</t>
  </si>
  <si>
    <t>Tesco Everyday Value Medium Sliced Wholemeal Bread 800G</t>
  </si>
  <si>
    <t>Tesco Everyday Value Cotton Wool Pads 80</t>
  </si>
  <si>
    <t>Tesco Bombay Mix 200G</t>
  </si>
  <si>
    <t>Tesco Scottish Porridge Oats 1Kg</t>
  </si>
  <si>
    <t>Carex Handgel Original 50Ml</t>
  </si>
  <si>
    <t>Boursin Garlic And Herb Soft Cheese 150 G</t>
  </si>
  <si>
    <t>Tesco Strong Kitchen Foil 300Mm X 10M</t>
  </si>
  <si>
    <t>Mr Kipling Bakewell Slices 6 Pack &gt; &gt;</t>
  </si>
  <si>
    <t>Tesco Everyday Value Sponge Pan Cleaners10pk</t>
  </si>
  <si>
    <t>Tesco Wensleydale Cranberry Cheese 200 G</t>
  </si>
  <si>
    <t>Tesco Wensleydale Cheese 200G</t>
  </si>
  <si>
    <t>Mr Kipling Country Slices 6 Pack &gt; &gt;</t>
  </si>
  <si>
    <t>Tesco Top Down Mayonnaise 480Ml</t>
  </si>
  <si>
    <t>Tesco Everyday Value Apple Juice 1 Litre</t>
  </si>
  <si>
    <t>Port Salut Creamy French Cheese 185 G</t>
  </si>
  <si>
    <t>Tesco Ground Black Pepper 25G</t>
  </si>
  <si>
    <t>Tesco Everyday Value Garden Peas 900G</t>
  </si>
  <si>
    <t>Mr Kipling Lemon Layer Slices Snap Pack 6 Pack &gt; &gt;</t>
  </si>
  <si>
    <t>Granulated Sugar 1Kg</t>
  </si>
  <si>
    <t>Tesco Scottish Oats Porridge 2Kg</t>
  </si>
  <si>
    <t>Tesco Top Down Tomato Ketchup 555G</t>
  </si>
  <si>
    <t>Alpro Big Pot Natural Yoghurt Alternative 500G</t>
  </si>
  <si>
    <t>Mr Kipling Angel Slices 6 Pack &gt; &gt;</t>
  </si>
  <si>
    <t>Tesco Tomato Ketchup Squeezy 460G</t>
  </si>
  <si>
    <t>Mr Kipling Double Chocolate Chip Cake Bars 6Pk</t>
  </si>
  <si>
    <t>Tesco Everyday Value Kitchen Towel 2 Roll</t>
  </si>
  <si>
    <t>Tesco Brown Onions 1Kg</t>
  </si>
  <si>
    <t>Tesco Everyday Value Cotton Wool Balls 300</t>
  </si>
  <si>
    <t>Mcvitie's Club Mint Chocolate Biscuit 8 Pack 176G</t>
  </si>
  <si>
    <t>Hp Brown Sauce 425G</t>
  </si>
  <si>
    <t>Mcvities Club Orange Chocolate Biscuit 8 Pack 176G</t>
  </si>
  <si>
    <t>Boursin Full Fat Soft Cheese Garlic Herb 150G</t>
  </si>
  <si>
    <t>Saxa Fine Sea Salt Mini Pot 65G</t>
  </si>
  <si>
    <t>Miscellaneous Granulated Sugar Packet 1Kg</t>
  </si>
  <si>
    <t>Saxa Black Pepper 25G</t>
  </si>
  <si>
    <t>Tesco Antibacterial Handwash 500Ml</t>
  </si>
  <si>
    <t>Branston Small Chunk Pickle 360G</t>
  </si>
  <si>
    <t>lunch soup</t>
  </si>
  <si>
    <t>Tesco Mushroom Soup In A Mug 6 Pack 156G</t>
  </si>
  <si>
    <t>Bryant And May Extra Long Matches</t>
  </si>
  <si>
    <t>Tesco Vegetable Soup In A Mug 6 Pack 138G</t>
  </si>
  <si>
    <t>Loose Brown Onions</t>
  </si>
  <si>
    <t>Total before savings</t>
  </si>
  <si>
    <t>Total</t>
  </si>
  <si>
    <t>Tesco Charlotte Potatoes 1Kg</t>
  </si>
  <si>
    <t>Tesco Chicken And Vegetable Soup In A Mug 6 Pack 132G</t>
  </si>
  <si>
    <t>Alpro Soya Fresh Milk Alternative 1 Litre</t>
  </si>
  <si>
    <t>Tesco Tomato Soup In A Mug 6 Pack 144G</t>
  </si>
  <si>
    <t>Saxa Table Salt Mini Pot 70G</t>
  </si>
  <si>
    <t>Tesco Baby Everyday Value Cotton Wool Roll 180G</t>
  </si>
  <si>
    <t>Tesco Antibacterial Cleaner Spray 500Ml</t>
  </si>
  <si>
    <t>Tesco Red Cherry Washing Up Liquid 450 Ml</t>
  </si>
  <si>
    <t>Tesco Sweet And Spicy Noodle Soup In A Mug 4 Pack 92G</t>
  </si>
  <si>
    <t>Redmere Farms Carrots 1Kg</t>
  </si>
  <si>
    <t>Tesco Broccoli And Stilton Soup In A Mug 4 Pack 94G</t>
  </si>
  <si>
    <t>Tesco Brown Onions 485G</t>
  </si>
  <si>
    <t>Yorkshire 160 Teabags 500G</t>
  </si>
  <si>
    <t>Tesco Choco Snaps Cereal 600G</t>
  </si>
  <si>
    <t>2018 for 41 kids and 12 adults - 53 pax</t>
  </si>
  <si>
    <t>Cooking and work around fires</t>
  </si>
  <si>
    <t>Central mess tent cooking area to be child-free and physical barriers in place</t>
  </si>
  <si>
    <t>Put cooking tables on as firm ground as possible; if necessary use further support</t>
  </si>
  <si>
    <t>Open fire cooking</t>
  </si>
  <si>
    <t>Access to wood fires to be closely supervised by leaders and Explorers</t>
  </si>
  <si>
    <t>Assess wind conditions before and during times when fires lit</t>
  </si>
  <si>
    <t>Too many young people not to be crowding around fires</t>
  </si>
  <si>
    <t>Adults or Explorers to be present at fires or close by during cooking operations</t>
  </si>
  <si>
    <t>Proper briefing of young people and division into controlled teams</t>
  </si>
  <si>
    <t>Injury from knives or other kitchen tools</t>
  </si>
  <si>
    <t>Ensure sufficient lighting for cooking prep area</t>
  </si>
  <si>
    <t xml:space="preserve">Food preparation especially raw meat to be overseen by adults </t>
  </si>
  <si>
    <t>horseplay, fire sticks and misuse of hot objects like embers</t>
  </si>
  <si>
    <t>Adults and Explorers to oversee at all times</t>
  </si>
  <si>
    <t>Fires to be situated on good ground and nearby trip hazards removed</t>
  </si>
  <si>
    <t>slips/tripsfalling in the fire</t>
  </si>
  <si>
    <t>b</t>
  </si>
  <si>
    <t>g</t>
  </si>
  <si>
    <t>AD</t>
  </si>
  <si>
    <t>cake and custard</t>
  </si>
  <si>
    <t>Serving 41+12</t>
  </si>
  <si>
    <t>53 pax</t>
  </si>
  <si>
    <t xml:space="preserve"> soup</t>
  </si>
  <si>
    <t>Shelter-building             Below Mole lane is a wooded area with a lot of fallen wood – scouts in groups of 4/5, with an adult/ explorer attached to make a Shelter. Instructions will be available  this week. All finished shelters to be photographed.</t>
  </si>
  <si>
    <t>Mr Muscle And Brillo Soap Pads 10 Pack</t>
  </si>
  <si>
    <t>Tesco Broccoli Loose</t>
  </si>
  <si>
    <t>Tesco Italian Chopped Tomatoes 4 X 400G</t>
  </si>
  <si>
    <t>Tesco Smoked Thick Cut Back Bacon 300G</t>
  </si>
  <si>
    <t>Tesco Perthshire Still Water 6X500ml Sport</t>
  </si>
  <si>
    <t>07xxx xxxxxx</t>
  </si>
  <si>
    <t xml:space="preserve">01883 xxx xxx </t>
  </si>
  <si>
    <t>Cuthbert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</si>
</sst>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£&quot;#,##0;[Red]\-&quot;£&quot;#,##0"/>
    <numFmt numFmtId="8" formatCode="&quot;£&quot;#,##0.00;[Red]\-&quot;£&quot;#,##0.0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_ ;[Red]\-#,##0.00\ "/>
    <numFmt numFmtId="165" formatCode="#,##0_ ;[Red]\-#,##0\ "/>
    <numFmt numFmtId="166" formatCode="&quot;£&quot;#,##0.00"/>
    <numFmt numFmtId="167" formatCode="&quot;£&quot;#,##0"/>
    <numFmt numFmtId="168" formatCode="#,##0.00_ ;\-#,##0.00\ "/>
    <numFmt numFmtId="169" formatCode="d/m/yy;@"/>
    <numFmt numFmtId="170" formatCode="dd/mm/yy;@"/>
    <numFmt numFmtId="171" formatCode="0.0"/>
  </numFmts>
  <fonts count="68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54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ill Sans MT"/>
      <family val="2"/>
    </font>
    <font>
      <b/>
      <sz val="9"/>
      <name val="Gill Sans MT"/>
      <family val="2"/>
    </font>
    <font>
      <sz val="9"/>
      <name val="Gill Sans MT"/>
      <family val="2"/>
    </font>
    <font>
      <b/>
      <sz val="14"/>
      <color indexed="9"/>
      <name val="Gill Sans MT"/>
      <family val="2"/>
    </font>
    <font>
      <b/>
      <sz val="8"/>
      <name val="Gill Sans MT"/>
      <family val="2"/>
    </font>
    <font>
      <sz val="10"/>
      <color indexed="8"/>
      <name val="Arial"/>
      <family val="2"/>
    </font>
    <font>
      <sz val="10"/>
      <name val="Gill Sans MT"/>
      <family val="2"/>
    </font>
    <font>
      <sz val="14"/>
      <name val="Gill Sans MT"/>
      <family val="2"/>
    </font>
    <font>
      <b/>
      <sz val="11"/>
      <name val="Gill Sans MT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2" tint="-0.2499465926084170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0"/>
      <color indexed="12"/>
      <name val="Arial"/>
      <family val="2"/>
    </font>
    <font>
      <u/>
      <sz val="11.5"/>
      <color theme="10"/>
      <name val="Arial"/>
      <family val="2"/>
    </font>
    <font>
      <b/>
      <sz val="16"/>
      <color theme="1"/>
      <name val="Arial"/>
      <family val="2"/>
    </font>
    <font>
      <b/>
      <sz val="10"/>
      <color rgb="FFFF0000"/>
      <name val="Arial"/>
      <family val="2"/>
    </font>
    <font>
      <b/>
      <u/>
      <sz val="14"/>
      <color rgb="FFFF0000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color rgb="FF00B050"/>
      <name val="Arial"/>
      <family val="2"/>
    </font>
    <font>
      <sz val="10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sz val="7"/>
      <name val="Calibri"/>
      <family val="2"/>
      <scheme val="minor"/>
    </font>
    <font>
      <b/>
      <sz val="9"/>
      <name val="Arial"/>
      <family val="2"/>
    </font>
    <font>
      <sz val="11"/>
      <color rgb="FF000000"/>
      <name val="Calibri"/>
    </font>
    <font>
      <sz val="9"/>
      <color rgb="FF333333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DDE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DFE8F1"/>
        <bgColor indexed="64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BFC8CF"/>
      </left>
      <right/>
      <top style="medium">
        <color rgb="FFBFC8CF"/>
      </top>
      <bottom/>
      <diagonal/>
    </border>
    <border>
      <left/>
      <right/>
      <top style="medium">
        <color rgb="FFBFC8CF"/>
      </top>
      <bottom/>
      <diagonal/>
    </border>
    <border>
      <left style="medium">
        <color rgb="FFBFC8CF"/>
      </left>
      <right style="medium">
        <color rgb="FFBFC8CF"/>
      </right>
      <top/>
      <bottom style="medium">
        <color rgb="FFBFC8CF"/>
      </bottom>
      <diagonal/>
    </border>
    <border>
      <left/>
      <right style="medium">
        <color rgb="FFBFC8CF"/>
      </right>
      <top/>
      <bottom style="medium">
        <color rgb="FFBFC8CF"/>
      </bottom>
      <diagonal/>
    </border>
    <border>
      <left/>
      <right/>
      <top/>
      <bottom style="medium">
        <color rgb="FFBFC8CF"/>
      </bottom>
      <diagonal/>
    </border>
  </borders>
  <cellStyleXfs count="5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2" borderId="1" applyNumberFormat="0" applyAlignment="0" applyProtection="0"/>
    <xf numFmtId="0" fontId="13" fillId="16" borderId="2" applyNumberFormat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1" applyNumberFormat="0" applyAlignment="0" applyProtection="0"/>
    <xf numFmtId="0" fontId="20" fillId="0" borderId="6" applyNumberFormat="0" applyFill="0" applyAlignment="0" applyProtection="0"/>
    <xf numFmtId="0" fontId="21" fillId="8" borderId="0" applyNumberFormat="0" applyBorder="0" applyAlignment="0" applyProtection="0"/>
    <xf numFmtId="0" fontId="32" fillId="0" borderId="0"/>
    <xf numFmtId="0" fontId="26" fillId="0" borderId="0"/>
    <xf numFmtId="0" fontId="36" fillId="0" borderId="0"/>
    <xf numFmtId="0" fontId="5" fillId="0" borderId="0"/>
    <xf numFmtId="0" fontId="5" fillId="4" borderId="7" applyNumberFormat="0" applyFont="0" applyAlignment="0" applyProtection="0"/>
    <xf numFmtId="0" fontId="22" fillId="2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3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6" fillId="0" borderId="0"/>
  </cellStyleXfs>
  <cellXfs count="2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6" fontId="5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10" xfId="0" applyFont="1" applyBorder="1"/>
    <xf numFmtId="0" fontId="0" fillId="0" borderId="10" xfId="0" applyBorder="1"/>
    <xf numFmtId="6" fontId="5" fillId="0" borderId="11" xfId="0" applyNumberFormat="1" applyFont="1" applyBorder="1" applyAlignment="1">
      <alignment horizontal="center"/>
    </xf>
    <xf numFmtId="0" fontId="0" fillId="18" borderId="0" xfId="0" applyFill="1" applyBorder="1" applyAlignment="1">
      <alignment horizontal="center"/>
    </xf>
    <xf numFmtId="167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44" fontId="0" fillId="18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6" fillId="19" borderId="0" xfId="0" applyFont="1" applyFill="1" applyBorder="1" applyAlignment="1">
      <alignment horizontal="center"/>
    </xf>
    <xf numFmtId="0" fontId="5" fillId="0" borderId="10" xfId="0" applyFont="1" applyBorder="1"/>
    <xf numFmtId="0" fontId="1" fillId="0" borderId="12" xfId="0" applyFont="1" applyBorder="1"/>
    <xf numFmtId="0" fontId="6" fillId="19" borderId="11" xfId="0" applyFont="1" applyFill="1" applyBorder="1" applyAlignment="1">
      <alignment horizontal="center"/>
    </xf>
    <xf numFmtId="0" fontId="4" fillId="0" borderId="11" xfId="0" applyFont="1" applyBorder="1"/>
    <xf numFmtId="0" fontId="0" fillId="0" borderId="11" xfId="0" applyBorder="1"/>
    <xf numFmtId="165" fontId="0" fillId="18" borderId="0" xfId="0" applyNumberFormat="1" applyFill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5" fillId="18" borderId="0" xfId="0" applyNumberFormat="1" applyFont="1" applyFill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0" fontId="1" fillId="0" borderId="10" xfId="0" applyFont="1" applyFill="1" applyBorder="1"/>
    <xf numFmtId="0" fontId="0" fillId="0" borderId="10" xfId="0" applyFill="1" applyBorder="1"/>
    <xf numFmtId="0" fontId="1" fillId="0" borderId="12" xfId="0" applyFont="1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6" fontId="0" fillId="0" borderId="13" xfId="0" applyNumberFormat="1" applyBorder="1"/>
    <xf numFmtId="0" fontId="0" fillId="0" borderId="13" xfId="0" applyBorder="1" applyAlignment="1">
      <alignment horizontal="left"/>
    </xf>
    <xf numFmtId="0" fontId="7" fillId="20" borderId="0" xfId="0" applyFont="1" applyFill="1" applyBorder="1"/>
    <xf numFmtId="0" fontId="1" fillId="21" borderId="15" xfId="0" applyFont="1" applyFill="1" applyBorder="1"/>
    <xf numFmtId="0" fontId="0" fillId="21" borderId="16" xfId="0" applyFill="1" applyBorder="1" applyAlignment="1">
      <alignment horizontal="center"/>
    </xf>
    <xf numFmtId="0" fontId="0" fillId="21" borderId="16" xfId="0" applyFill="1" applyBorder="1"/>
    <xf numFmtId="0" fontId="0" fillId="21" borderId="17" xfId="0" applyFill="1" applyBorder="1" applyAlignment="1">
      <alignment horizontal="center"/>
    </xf>
    <xf numFmtId="6" fontId="4" fillId="0" borderId="0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164" fontId="0" fillId="18" borderId="0" xfId="0" applyNumberFormat="1" applyFill="1" applyBorder="1" applyAlignment="1">
      <alignment horizontal="center"/>
    </xf>
    <xf numFmtId="0" fontId="8" fillId="20" borderId="0" xfId="0" applyFont="1" applyFill="1" applyBorder="1"/>
    <xf numFmtId="42" fontId="6" fillId="19" borderId="0" xfId="0" applyNumberFormat="1" applyFont="1" applyFill="1" applyBorder="1" applyAlignment="1">
      <alignment horizontal="center"/>
    </xf>
    <xf numFmtId="42" fontId="6" fillId="22" borderId="11" xfId="0" applyNumberFormat="1" applyFont="1" applyFill="1" applyBorder="1" applyAlignment="1">
      <alignment horizontal="center"/>
    </xf>
    <xf numFmtId="42" fontId="8" fillId="20" borderId="0" xfId="0" applyNumberFormat="1" applyFont="1" applyFill="1" applyAlignment="1">
      <alignment horizontal="center"/>
    </xf>
    <xf numFmtId="42" fontId="7" fillId="20" borderId="0" xfId="0" applyNumberFormat="1" applyFont="1" applyFill="1" applyAlignment="1">
      <alignment horizontal="center"/>
    </xf>
    <xf numFmtId="167" fontId="4" fillId="0" borderId="0" xfId="0" applyNumberFormat="1" applyFont="1"/>
    <xf numFmtId="0" fontId="5" fillId="0" borderId="10" xfId="0" applyFont="1" applyFill="1" applyBorder="1"/>
    <xf numFmtId="6" fontId="5" fillId="0" borderId="0" xfId="0" applyNumberFormat="1" applyFont="1" applyBorder="1" applyAlignment="1">
      <alignment horizontal="left"/>
    </xf>
    <xf numFmtId="44" fontId="6" fillId="23" borderId="0" xfId="0" applyNumberFormat="1" applyFont="1" applyFill="1" applyBorder="1" applyAlignment="1">
      <alignment horizontal="center"/>
    </xf>
    <xf numFmtId="9" fontId="6" fillId="19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0" fillId="0" borderId="13" xfId="0" quotePrefix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left"/>
    </xf>
    <xf numFmtId="0" fontId="28" fillId="0" borderId="18" xfId="40" applyFont="1" applyBorder="1" applyAlignment="1">
      <alignment horizontal="center" vertical="center"/>
    </xf>
    <xf numFmtId="44" fontId="7" fillId="20" borderId="0" xfId="0" applyNumberFormat="1" applyFont="1" applyFill="1" applyAlignment="1">
      <alignment horizontal="center"/>
    </xf>
    <xf numFmtId="0" fontId="5" fillId="0" borderId="0" xfId="40" applyBorder="1" applyAlignment="1">
      <alignment vertical="center"/>
    </xf>
    <xf numFmtId="0" fontId="26" fillId="0" borderId="0" xfId="40" applyFont="1" applyBorder="1" applyAlignment="1">
      <alignment horizontal="center" vertical="center"/>
    </xf>
    <xf numFmtId="0" fontId="29" fillId="24" borderId="0" xfId="40" applyFont="1" applyFill="1" applyBorder="1" applyAlignment="1">
      <alignment vertical="center"/>
    </xf>
    <xf numFmtId="0" fontId="5" fillId="0" borderId="0" xfId="40" applyAlignment="1">
      <alignment vertical="center"/>
    </xf>
    <xf numFmtId="0" fontId="27" fillId="0" borderId="19" xfId="40" applyFont="1" applyBorder="1" applyAlignment="1">
      <alignment horizontal="center" vertical="center"/>
    </xf>
    <xf numFmtId="0" fontId="27" fillId="0" borderId="20" xfId="40" applyFont="1" applyBorder="1" applyAlignment="1">
      <alignment horizontal="center" vertical="center"/>
    </xf>
    <xf numFmtId="0" fontId="26" fillId="0" borderId="21" xfId="40" applyFont="1" applyBorder="1" applyAlignment="1">
      <alignment horizontal="center" vertical="center"/>
    </xf>
    <xf numFmtId="0" fontId="27" fillId="0" borderId="22" xfId="40" applyFont="1" applyBorder="1" applyAlignment="1">
      <alignment horizontal="center" vertical="center" wrapText="1"/>
    </xf>
    <xf numFmtId="0" fontId="30" fillId="0" borderId="19" xfId="40" applyFont="1" applyBorder="1" applyAlignment="1">
      <alignment horizontal="center" vertical="center" wrapText="1"/>
    </xf>
    <xf numFmtId="0" fontId="0" fillId="26" borderId="0" xfId="0" applyFill="1" applyBorder="1" applyAlignment="1">
      <alignment horizontal="center"/>
    </xf>
    <xf numFmtId="0" fontId="33" fillId="0" borderId="0" xfId="37" applyFont="1"/>
    <xf numFmtId="0" fontId="32" fillId="0" borderId="0" xfId="37"/>
    <xf numFmtId="0" fontId="34" fillId="25" borderId="23" xfId="37" applyFont="1" applyFill="1" applyBorder="1" applyAlignment="1">
      <alignment wrapText="1"/>
    </xf>
    <xf numFmtId="0" fontId="34" fillId="0" borderId="0" xfId="37" applyFont="1"/>
    <xf numFmtId="0" fontId="31" fillId="0" borderId="24" xfId="38" applyFont="1" applyBorder="1" applyAlignment="1">
      <alignment vertical="top" wrapText="1"/>
    </xf>
    <xf numFmtId="0" fontId="31" fillId="0" borderId="23" xfId="38" applyFont="1" applyBorder="1" applyAlignment="1">
      <alignment vertical="top" wrapText="1"/>
    </xf>
    <xf numFmtId="0" fontId="5" fillId="0" borderId="23" xfId="38" applyFont="1" applyBorder="1" applyAlignment="1">
      <alignment vertical="top" wrapText="1"/>
    </xf>
    <xf numFmtId="0" fontId="31" fillId="0" borderId="25" xfId="38" applyFont="1" applyBorder="1" applyAlignment="1">
      <alignment vertical="top" wrapText="1"/>
    </xf>
    <xf numFmtId="0" fontId="31" fillId="0" borderId="26" xfId="38" applyFont="1" applyBorder="1" applyAlignment="1">
      <alignment vertical="top" wrapText="1"/>
    </xf>
    <xf numFmtId="0" fontId="31" fillId="0" borderId="23" xfId="38" applyFont="1" applyBorder="1" applyAlignment="1">
      <alignment horizontal="left" vertical="top" wrapText="1"/>
    </xf>
    <xf numFmtId="0" fontId="31" fillId="0" borderId="24" xfId="37" applyFont="1" applyBorder="1" applyAlignment="1">
      <alignment vertical="top" wrapText="1"/>
    </xf>
    <xf numFmtId="0" fontId="31" fillId="0" borderId="23" xfId="37" applyFont="1" applyBorder="1" applyAlignment="1">
      <alignment vertical="top" wrapText="1"/>
    </xf>
    <xf numFmtId="0" fontId="31" fillId="0" borderId="25" xfId="37" applyFont="1" applyBorder="1" applyAlignment="1">
      <alignment vertical="top" wrapText="1"/>
    </xf>
    <xf numFmtId="0" fontId="31" fillId="0" borderId="26" xfId="37" applyFont="1" applyBorder="1" applyAlignment="1">
      <alignment vertical="top" wrapText="1"/>
    </xf>
    <xf numFmtId="0" fontId="31" fillId="0" borderId="25" xfId="38" applyFont="1" applyFill="1" applyBorder="1" applyAlignment="1">
      <alignment vertical="top" wrapText="1"/>
    </xf>
    <xf numFmtId="0" fontId="31" fillId="0" borderId="23" xfId="38" applyFont="1" applyFill="1" applyBorder="1" applyAlignment="1">
      <alignment vertical="top" wrapText="1"/>
    </xf>
    <xf numFmtId="0" fontId="5" fillId="0" borderId="0" xfId="0" applyFont="1" applyAlignment="1">
      <alignment horizontal="right"/>
    </xf>
    <xf numFmtId="0" fontId="1" fillId="27" borderId="33" xfId="37" applyFont="1" applyFill="1" applyBorder="1" applyAlignment="1">
      <alignment horizontal="center" wrapText="1"/>
    </xf>
    <xf numFmtId="0" fontId="1" fillId="27" borderId="34" xfId="37" applyFont="1" applyFill="1" applyBorder="1" applyAlignment="1">
      <alignment horizontal="center"/>
    </xf>
    <xf numFmtId="0" fontId="1" fillId="27" borderId="10" xfId="37" applyFont="1" applyFill="1" applyBorder="1" applyAlignment="1">
      <alignment horizontal="right"/>
    </xf>
    <xf numFmtId="167" fontId="5" fillId="27" borderId="0" xfId="37" applyNumberFormat="1" applyFont="1" applyFill="1" applyBorder="1" applyAlignment="1">
      <alignment horizontal="left"/>
    </xf>
    <xf numFmtId="0" fontId="5" fillId="27" borderId="0" xfId="37" applyFont="1" applyFill="1" applyBorder="1" applyAlignment="1">
      <alignment horizontal="center"/>
    </xf>
    <xf numFmtId="166" fontId="5" fillId="27" borderId="13" xfId="37" applyNumberFormat="1" applyFont="1" applyFill="1" applyBorder="1" applyAlignment="1">
      <alignment horizontal="center"/>
    </xf>
    <xf numFmtId="0" fontId="1" fillId="27" borderId="10" xfId="37" applyFont="1" applyFill="1" applyBorder="1" applyAlignment="1">
      <alignment horizontal="right" wrapText="1"/>
    </xf>
    <xf numFmtId="166" fontId="5" fillId="27" borderId="0" xfId="37" applyNumberFormat="1" applyFont="1" applyFill="1" applyBorder="1" applyAlignment="1">
      <alignment horizontal="left"/>
    </xf>
    <xf numFmtId="9" fontId="5" fillId="27" borderId="0" xfId="37" applyNumberFormat="1" applyFont="1" applyFill="1" applyBorder="1" applyAlignment="1">
      <alignment horizontal="left"/>
    </xf>
    <xf numFmtId="0" fontId="5" fillId="27" borderId="0" xfId="37" applyFont="1" applyFill="1" applyBorder="1" applyAlignment="1">
      <alignment horizontal="left"/>
    </xf>
    <xf numFmtId="9" fontId="5" fillId="27" borderId="0" xfId="37" applyNumberFormat="1" applyFont="1" applyFill="1" applyBorder="1" applyAlignment="1">
      <alignment horizontal="center"/>
    </xf>
    <xf numFmtId="168" fontId="5" fillId="27" borderId="0" xfId="37" applyNumberFormat="1" applyFont="1" applyFill="1" applyBorder="1" applyAlignment="1">
      <alignment horizontal="left"/>
    </xf>
    <xf numFmtId="2" fontId="5" fillId="27" borderId="0" xfId="37" applyNumberFormat="1" applyFont="1" applyFill="1" applyBorder="1" applyAlignment="1">
      <alignment horizontal="left"/>
    </xf>
    <xf numFmtId="0" fontId="5" fillId="27" borderId="10" xfId="37" applyFont="1" applyFill="1" applyBorder="1" applyAlignment="1">
      <alignment horizontal="center"/>
    </xf>
    <xf numFmtId="0" fontId="5" fillId="27" borderId="0" xfId="37" applyFont="1" applyFill="1" applyAlignment="1">
      <alignment horizontal="left"/>
    </xf>
    <xf numFmtId="0" fontId="5" fillId="27" borderId="0" xfId="37" applyFont="1" applyFill="1" applyAlignment="1">
      <alignment horizontal="center"/>
    </xf>
    <xf numFmtId="0" fontId="5" fillId="27" borderId="12" xfId="37" applyFont="1" applyFill="1" applyBorder="1" applyAlignment="1">
      <alignment horizontal="center"/>
    </xf>
    <xf numFmtId="0" fontId="5" fillId="27" borderId="11" xfId="37" applyFont="1" applyFill="1" applyBorder="1" applyAlignment="1">
      <alignment horizontal="left"/>
    </xf>
    <xf numFmtId="0" fontId="5" fillId="27" borderId="11" xfId="37" applyFont="1" applyFill="1" applyBorder="1" applyAlignment="1">
      <alignment horizontal="center"/>
    </xf>
    <xf numFmtId="0" fontId="6" fillId="22" borderId="0" xfId="0" applyNumberFormat="1" applyFont="1" applyFill="1" applyBorder="1" applyAlignment="1">
      <alignment horizontal="center"/>
    </xf>
    <xf numFmtId="166" fontId="6" fillId="22" borderId="0" xfId="0" applyNumberFormat="1" applyFont="1" applyFill="1" applyBorder="1" applyAlignment="1">
      <alignment horizontal="center"/>
    </xf>
    <xf numFmtId="0" fontId="37" fillId="27" borderId="0" xfId="37" applyFont="1" applyFill="1" applyBorder="1" applyAlignment="1">
      <alignment horizontal="center"/>
    </xf>
    <xf numFmtId="166" fontId="37" fillId="27" borderId="13" xfId="37" applyNumberFormat="1" applyFont="1" applyFill="1" applyBorder="1" applyAlignment="1">
      <alignment horizontal="center"/>
    </xf>
    <xf numFmtId="0" fontId="38" fillId="0" borderId="0" xfId="46" applyAlignment="1">
      <alignment horizontal="center"/>
    </xf>
    <xf numFmtId="0" fontId="38" fillId="0" borderId="0" xfId="46"/>
    <xf numFmtId="14" fontId="38" fillId="0" borderId="0" xfId="46" applyNumberFormat="1" applyAlignment="1">
      <alignment horizontal="center"/>
    </xf>
    <xf numFmtId="0" fontId="39" fillId="0" borderId="0" xfId="46" applyFont="1"/>
    <xf numFmtId="0" fontId="40" fillId="0" borderId="35" xfId="46" applyFont="1" applyBorder="1" applyAlignment="1">
      <alignment horizontal="center"/>
    </xf>
    <xf numFmtId="0" fontId="40" fillId="0" borderId="36" xfId="46" applyFont="1" applyBorder="1"/>
    <xf numFmtId="0" fontId="40" fillId="0" borderId="36" xfId="46" applyFont="1" applyBorder="1" applyAlignment="1">
      <alignment horizontal="center"/>
    </xf>
    <xf numFmtId="0" fontId="40" fillId="0" borderId="38" xfId="46" applyFont="1" applyBorder="1"/>
    <xf numFmtId="0" fontId="40" fillId="0" borderId="0" xfId="46" applyFont="1"/>
    <xf numFmtId="0" fontId="41" fillId="0" borderId="28" xfId="46" applyFont="1" applyBorder="1" applyAlignment="1">
      <alignment horizontal="center"/>
    </xf>
    <xf numFmtId="0" fontId="41" fillId="0" borderId="23" xfId="46" applyFont="1" applyBorder="1"/>
    <xf numFmtId="0" fontId="41" fillId="0" borderId="23" xfId="46" applyFont="1" applyBorder="1" applyAlignment="1">
      <alignment horizontal="center"/>
    </xf>
    <xf numFmtId="0" fontId="41" fillId="0" borderId="27" xfId="46" applyFont="1" applyBorder="1" applyAlignment="1">
      <alignment horizontal="center"/>
    </xf>
    <xf numFmtId="16" fontId="41" fillId="0" borderId="27" xfId="46" applyNumberFormat="1" applyFont="1" applyBorder="1" applyAlignment="1">
      <alignment horizontal="center"/>
    </xf>
    <xf numFmtId="0" fontId="41" fillId="0" borderId="29" xfId="46" applyFont="1" applyBorder="1"/>
    <xf numFmtId="0" fontId="41" fillId="0" borderId="0" xfId="46" applyFont="1"/>
    <xf numFmtId="0" fontId="41" fillId="28" borderId="28" xfId="46" applyFont="1" applyFill="1" applyBorder="1" applyAlignment="1">
      <alignment horizontal="center"/>
    </xf>
    <xf numFmtId="0" fontId="41" fillId="28" borderId="23" xfId="46" applyFont="1" applyFill="1" applyBorder="1"/>
    <xf numFmtId="0" fontId="41" fillId="28" borderId="23" xfId="46" applyFont="1" applyFill="1" applyBorder="1" applyAlignment="1">
      <alignment horizontal="center"/>
    </xf>
    <xf numFmtId="0" fontId="41" fillId="28" borderId="27" xfId="46" applyFont="1" applyFill="1" applyBorder="1" applyAlignment="1">
      <alignment horizontal="center"/>
    </xf>
    <xf numFmtId="0" fontId="41" fillId="28" borderId="29" xfId="46" applyFont="1" applyFill="1" applyBorder="1"/>
    <xf numFmtId="0" fontId="41" fillId="0" borderId="23" xfId="46" quotePrefix="1" applyFont="1" applyBorder="1" applyAlignment="1">
      <alignment horizontal="center"/>
    </xf>
    <xf numFmtId="0" fontId="42" fillId="0" borderId="23" xfId="46" applyFont="1" applyBorder="1"/>
    <xf numFmtId="16" fontId="41" fillId="0" borderId="23" xfId="46" quotePrefix="1" applyNumberFormat="1" applyFont="1" applyBorder="1" applyAlignment="1">
      <alignment horizontal="center"/>
    </xf>
    <xf numFmtId="169" fontId="41" fillId="0" borderId="29" xfId="46" applyNumberFormat="1" applyFont="1" applyBorder="1" applyAlignment="1">
      <alignment horizontal="center"/>
    </xf>
    <xf numFmtId="169" fontId="41" fillId="0" borderId="23" xfId="46" applyNumberFormat="1" applyFont="1" applyBorder="1" applyAlignment="1">
      <alignment horizontal="center"/>
    </xf>
    <xf numFmtId="0" fontId="46" fillId="0" borderId="0" xfId="46" applyFont="1"/>
    <xf numFmtId="16" fontId="41" fillId="28" borderId="27" xfId="46" applyNumberFormat="1" applyFont="1" applyFill="1" applyBorder="1" applyAlignment="1">
      <alignment horizontal="center"/>
    </xf>
    <xf numFmtId="0" fontId="27" fillId="0" borderId="30" xfId="40" applyFont="1" applyBorder="1" applyAlignment="1">
      <alignment horizontal="center" vertical="center" wrapText="1"/>
    </xf>
    <xf numFmtId="0" fontId="27" fillId="0" borderId="31" xfId="40" applyFont="1" applyBorder="1" applyAlignment="1">
      <alignment horizontal="center" vertical="center" wrapText="1"/>
    </xf>
    <xf numFmtId="0" fontId="1" fillId="21" borderId="32" xfId="0" applyFont="1" applyFill="1" applyBorder="1"/>
    <xf numFmtId="0" fontId="0" fillId="21" borderId="33" xfId="0" applyFill="1" applyBorder="1" applyAlignment="1">
      <alignment horizontal="center"/>
    </xf>
    <xf numFmtId="0" fontId="0" fillId="21" borderId="33" xfId="0" applyFill="1" applyBorder="1"/>
    <xf numFmtId="0" fontId="0" fillId="21" borderId="34" xfId="0" applyFill="1" applyBorder="1" applyAlignment="1">
      <alignment horizontal="center"/>
    </xf>
    <xf numFmtId="165" fontId="5" fillId="0" borderId="0" xfId="0" applyNumberFormat="1" applyFont="1" applyBorder="1" applyAlignment="1">
      <alignment horizontal="left"/>
    </xf>
    <xf numFmtId="0" fontId="40" fillId="0" borderId="29" xfId="46" applyFont="1" applyBorder="1"/>
    <xf numFmtId="0" fontId="5" fillId="0" borderId="0" xfId="0" applyFont="1"/>
    <xf numFmtId="0" fontId="1" fillId="0" borderId="46" xfId="0" applyFont="1" applyBorder="1"/>
    <xf numFmtId="0" fontId="0" fillId="0" borderId="47" xfId="0" applyBorder="1"/>
    <xf numFmtId="0" fontId="0" fillId="0" borderId="45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5" fillId="0" borderId="48" xfId="0" applyFont="1" applyBorder="1"/>
    <xf numFmtId="6" fontId="0" fillId="18" borderId="0" xfId="0" applyNumberFormat="1" applyFill="1" applyBorder="1" applyAlignment="1">
      <alignment horizontal="center"/>
    </xf>
    <xf numFmtId="0" fontId="5" fillId="0" borderId="0" xfId="52"/>
    <xf numFmtId="0" fontId="5" fillId="0" borderId="0" xfId="52" applyAlignment="1">
      <alignment horizontal="center"/>
    </xf>
    <xf numFmtId="0" fontId="5" fillId="0" borderId="0" xfId="52" applyAlignment="1">
      <alignment wrapText="1"/>
    </xf>
    <xf numFmtId="0" fontId="5" fillId="0" borderId="0" xfId="52" applyFont="1" applyAlignment="1">
      <alignment horizontal="center"/>
    </xf>
    <xf numFmtId="8" fontId="5" fillId="0" borderId="0" xfId="52" applyNumberFormat="1" applyAlignment="1">
      <alignment horizontal="center"/>
    </xf>
    <xf numFmtId="8" fontId="5" fillId="0" borderId="0" xfId="52" applyNumberFormat="1" applyFont="1" applyAlignment="1">
      <alignment wrapText="1"/>
    </xf>
    <xf numFmtId="0" fontId="5" fillId="0" borderId="0" xfId="52" applyFont="1" applyAlignment="1">
      <alignment wrapText="1"/>
    </xf>
    <xf numFmtId="0" fontId="49" fillId="30" borderId="23" xfId="52" applyFont="1" applyFill="1" applyBorder="1" applyAlignment="1">
      <alignment horizontal="center"/>
    </xf>
    <xf numFmtId="8" fontId="50" fillId="30" borderId="23" xfId="52" applyNumberFormat="1" applyFont="1" applyFill="1" applyBorder="1" applyAlignment="1">
      <alignment horizontal="center"/>
    </xf>
    <xf numFmtId="8" fontId="47" fillId="0" borderId="0" xfId="52" applyNumberFormat="1" applyFont="1" applyAlignment="1">
      <alignment wrapText="1"/>
    </xf>
    <xf numFmtId="0" fontId="1" fillId="0" borderId="0" xfId="52" applyFont="1" applyAlignment="1">
      <alignment horizontal="right" wrapText="1"/>
    </xf>
    <xf numFmtId="8" fontId="49" fillId="30" borderId="23" xfId="52" applyNumberFormat="1" applyFont="1" applyFill="1" applyBorder="1" applyAlignment="1">
      <alignment horizontal="center"/>
    </xf>
    <xf numFmtId="0" fontId="1" fillId="0" borderId="0" xfId="52" applyFont="1"/>
    <xf numFmtId="0" fontId="50" fillId="30" borderId="23" xfId="52" applyFont="1" applyFill="1" applyBorder="1" applyAlignment="1">
      <alignment horizontal="center"/>
    </xf>
    <xf numFmtId="0" fontId="1" fillId="0" borderId="0" xfId="52" applyFont="1" applyAlignment="1">
      <alignment horizontal="center"/>
    </xf>
    <xf numFmtId="0" fontId="51" fillId="30" borderId="0" xfId="52" applyFont="1" applyFill="1" applyAlignment="1">
      <alignment horizontal="center"/>
    </xf>
    <xf numFmtId="0" fontId="49" fillId="30" borderId="0" xfId="52" applyFont="1" applyFill="1" applyAlignment="1">
      <alignment horizontal="center"/>
    </xf>
    <xf numFmtId="0" fontId="53" fillId="0" borderId="0" xfId="52" applyFont="1" applyAlignment="1">
      <alignment wrapText="1"/>
    </xf>
    <xf numFmtId="0" fontId="5" fillId="0" borderId="0" xfId="0" applyFont="1" applyAlignment="1">
      <alignment wrapText="1"/>
    </xf>
    <xf numFmtId="0" fontId="28" fillId="0" borderId="18" xfId="0" quotePrefix="1" applyFont="1" applyBorder="1" applyAlignment="1">
      <alignment horizontal="center" vertical="center"/>
    </xf>
    <xf numFmtId="0" fontId="0" fillId="0" borderId="0" xfId="0" applyAlignment="1">
      <alignment wrapText="1"/>
    </xf>
    <xf numFmtId="0" fontId="54" fillId="31" borderId="0" xfId="52" applyFont="1" applyFill="1"/>
    <xf numFmtId="0" fontId="54" fillId="0" borderId="0" xfId="52" applyFont="1"/>
    <xf numFmtId="170" fontId="28" fillId="0" borderId="18" xfId="0" quotePrefix="1" applyNumberFormat="1" applyFont="1" applyBorder="1" applyAlignment="1">
      <alignment horizontal="center" vertical="center"/>
    </xf>
    <xf numFmtId="171" fontId="5" fillId="31" borderId="0" xfId="52" applyNumberFormat="1" applyFill="1"/>
    <xf numFmtId="171" fontId="1" fillId="0" borderId="0" xfId="52" applyNumberFormat="1" applyFont="1"/>
    <xf numFmtId="171" fontId="5" fillId="0" borderId="0" xfId="52" applyNumberFormat="1" applyFont="1" applyAlignment="1">
      <alignment wrapText="1"/>
    </xf>
    <xf numFmtId="171" fontId="47" fillId="0" borderId="0" xfId="52" applyNumberFormat="1" applyFont="1" applyAlignment="1">
      <alignment wrapText="1"/>
    </xf>
    <xf numFmtId="171" fontId="5" fillId="0" borderId="0" xfId="52" applyNumberFormat="1"/>
    <xf numFmtId="0" fontId="1" fillId="0" borderId="0" xfId="0" applyFont="1" applyAlignment="1">
      <alignment wrapText="1"/>
    </xf>
    <xf numFmtId="8" fontId="5" fillId="0" borderId="0" xfId="0" applyNumberFormat="1" applyFont="1" applyAlignment="1">
      <alignment horizontal="center" wrapText="1"/>
    </xf>
    <xf numFmtId="8" fontId="0" fillId="0" borderId="0" xfId="0" applyNumberFormat="1" applyAlignment="1">
      <alignment horizontal="center" wrapText="1"/>
    </xf>
    <xf numFmtId="8" fontId="5" fillId="0" borderId="0" xfId="52" applyNumberFormat="1" applyFont="1" applyAlignment="1">
      <alignment horizontal="center" wrapText="1"/>
    </xf>
    <xf numFmtId="8" fontId="47" fillId="0" borderId="0" xfId="52" applyNumberFormat="1" applyFont="1" applyAlignment="1">
      <alignment horizontal="center" wrapText="1"/>
    </xf>
    <xf numFmtId="0" fontId="0" fillId="0" borderId="0" xfId="0" applyAlignment="1">
      <alignment vertical="center" wrapText="1"/>
    </xf>
    <xf numFmtId="8" fontId="0" fillId="0" borderId="0" xfId="0" applyNumberFormat="1" applyAlignment="1">
      <alignment vertical="center" wrapText="1"/>
    </xf>
    <xf numFmtId="0" fontId="5" fillId="0" borderId="0" xfId="0" applyFont="1" applyAlignment="1">
      <alignment vertical="center" wrapText="1"/>
    </xf>
    <xf numFmtId="0" fontId="55" fillId="0" borderId="0" xfId="0" applyFont="1" applyAlignment="1">
      <alignment vertical="center" wrapText="1"/>
    </xf>
    <xf numFmtId="0" fontId="41" fillId="33" borderId="23" xfId="46" applyFont="1" applyFill="1" applyBorder="1"/>
    <xf numFmtId="169" fontId="41" fillId="33" borderId="23" xfId="46" applyNumberFormat="1" applyFont="1" applyFill="1" applyBorder="1" applyAlignment="1">
      <alignment horizontal="center"/>
    </xf>
    <xf numFmtId="0" fontId="41" fillId="33" borderId="23" xfId="46" applyFont="1" applyFill="1" applyBorder="1" applyAlignment="1">
      <alignment horizontal="center"/>
    </xf>
    <xf numFmtId="169" fontId="41" fillId="33" borderId="29" xfId="46" applyNumberFormat="1" applyFont="1" applyFill="1" applyBorder="1" applyAlignment="1">
      <alignment horizontal="center"/>
    </xf>
    <xf numFmtId="0" fontId="56" fillId="0" borderId="0" xfId="40" applyFont="1" applyBorder="1" applyAlignment="1">
      <alignment vertical="center"/>
    </xf>
    <xf numFmtId="0" fontId="57" fillId="24" borderId="0" xfId="40" applyFont="1" applyFill="1" applyBorder="1" applyAlignment="1">
      <alignment vertical="center"/>
    </xf>
    <xf numFmtId="0" fontId="56" fillId="0" borderId="0" xfId="40" applyFont="1" applyAlignment="1">
      <alignment vertical="center"/>
    </xf>
    <xf numFmtId="0" fontId="56" fillId="0" borderId="0" xfId="40" applyFont="1" applyBorder="1" applyAlignment="1">
      <alignment horizontal="center" vertical="center"/>
    </xf>
    <xf numFmtId="0" fontId="58" fillId="0" borderId="0" xfId="40" applyFont="1" applyAlignment="1">
      <alignment horizontal="center" vertical="center"/>
    </xf>
    <xf numFmtId="0" fontId="56" fillId="0" borderId="0" xfId="0" applyFont="1"/>
    <xf numFmtId="0" fontId="56" fillId="0" borderId="0" xfId="0" applyFont="1" applyAlignment="1">
      <alignment horizontal="center"/>
    </xf>
    <xf numFmtId="0" fontId="60" fillId="34" borderId="31" xfId="0" applyFont="1" applyFill="1" applyBorder="1" applyAlignment="1">
      <alignment vertical="center" wrapText="1"/>
    </xf>
    <xf numFmtId="0" fontId="60" fillId="34" borderId="14" xfId="0" applyFont="1" applyFill="1" applyBorder="1" applyAlignment="1">
      <alignment vertical="center" wrapText="1"/>
    </xf>
    <xf numFmtId="0" fontId="61" fillId="0" borderId="13" xfId="0" applyFont="1" applyBorder="1" applyAlignment="1">
      <alignment vertical="center" wrapText="1"/>
    </xf>
    <xf numFmtId="0" fontId="61" fillId="0" borderId="14" xfId="0" applyFont="1" applyBorder="1" applyAlignment="1">
      <alignment vertical="center" wrapText="1"/>
    </xf>
    <xf numFmtId="0" fontId="56" fillId="0" borderId="13" xfId="0" applyFont="1" applyBorder="1" applyAlignment="1">
      <alignment vertical="top" wrapText="1"/>
    </xf>
    <xf numFmtId="0" fontId="56" fillId="0" borderId="14" xfId="0" applyFont="1" applyBorder="1" applyAlignment="1">
      <alignment vertical="top" wrapText="1"/>
    </xf>
    <xf numFmtId="0" fontId="60" fillId="0" borderId="14" xfId="0" applyFont="1" applyBorder="1" applyAlignment="1">
      <alignment vertical="center" wrapText="1"/>
    </xf>
    <xf numFmtId="0" fontId="60" fillId="0" borderId="34" xfId="0" applyFont="1" applyBorder="1" applyAlignment="1">
      <alignment vertical="center" wrapText="1"/>
    </xf>
    <xf numFmtId="0" fontId="61" fillId="0" borderId="34" xfId="0" applyFont="1" applyBorder="1" applyAlignment="1">
      <alignment vertical="center" wrapText="1"/>
    </xf>
    <xf numFmtId="0" fontId="60" fillId="0" borderId="13" xfId="0" applyFont="1" applyBorder="1" applyAlignment="1">
      <alignment vertical="center" wrapText="1"/>
    </xf>
    <xf numFmtId="0" fontId="61" fillId="0" borderId="13" xfId="0" applyFont="1" applyBorder="1" applyAlignment="1">
      <alignment horizontal="left" vertical="center" wrapText="1" indent="4"/>
    </xf>
    <xf numFmtId="0" fontId="61" fillId="0" borderId="14" xfId="0" applyFont="1" applyBorder="1" applyAlignment="1">
      <alignment horizontal="left" vertical="center" wrapText="1" indent="4"/>
    </xf>
    <xf numFmtId="0" fontId="65" fillId="37" borderId="56" xfId="0" applyFont="1" applyFill="1" applyBorder="1" applyAlignment="1">
      <alignment horizontal="center" vertical="center" wrapText="1"/>
    </xf>
    <xf numFmtId="0" fontId="65" fillId="37" borderId="57" xfId="0" applyFont="1" applyFill="1" applyBorder="1" applyAlignment="1">
      <alignment horizontal="left" vertical="center" wrapText="1"/>
    </xf>
    <xf numFmtId="169" fontId="26" fillId="0" borderId="21" xfId="40" applyNumberFormat="1" applyFont="1" applyBorder="1" applyAlignment="1">
      <alignment horizontal="center" vertical="center"/>
    </xf>
    <xf numFmtId="169" fontId="27" fillId="0" borderId="19" xfId="40" applyNumberFormat="1" applyFont="1" applyBorder="1" applyAlignment="1">
      <alignment horizontal="center" vertical="center"/>
    </xf>
    <xf numFmtId="169" fontId="28" fillId="0" borderId="18" xfId="0" quotePrefix="1" applyNumberFormat="1" applyFont="1" applyBorder="1" applyAlignment="1">
      <alignment horizontal="center" vertical="center"/>
    </xf>
    <xf numFmtId="0" fontId="27" fillId="0" borderId="22" xfId="40" applyFont="1" applyBorder="1" applyAlignment="1">
      <alignment horizontal="center" vertical="center"/>
    </xf>
    <xf numFmtId="169" fontId="29" fillId="24" borderId="0" xfId="40" applyNumberFormat="1" applyFont="1" applyFill="1" applyBorder="1" applyAlignment="1">
      <alignment horizontal="center" vertical="center"/>
    </xf>
    <xf numFmtId="169" fontId="5" fillId="0" borderId="0" xfId="40" applyNumberFormat="1" applyAlignment="1">
      <alignment horizontal="center" vertical="center"/>
    </xf>
    <xf numFmtId="169" fontId="66" fillId="0" borderId="18" xfId="53" applyNumberFormat="1" applyBorder="1" applyAlignment="1">
      <alignment horizontal="center"/>
    </xf>
    <xf numFmtId="0" fontId="61" fillId="0" borderId="30" xfId="0" applyFont="1" applyBorder="1" applyAlignment="1">
      <alignment vertical="center" wrapText="1"/>
    </xf>
    <xf numFmtId="0" fontId="61" fillId="0" borderId="31" xfId="0" applyFont="1" applyBorder="1" applyAlignment="1">
      <alignment vertical="center" wrapText="1"/>
    </xf>
    <xf numFmtId="0" fontId="62" fillId="35" borderId="54" xfId="0" applyFont="1" applyFill="1" applyBorder="1" applyAlignment="1">
      <alignment vertical="center" wrapText="1"/>
    </xf>
    <xf numFmtId="0" fontId="61" fillId="0" borderId="55" xfId="0" applyFont="1" applyBorder="1" applyAlignment="1">
      <alignment vertical="center" wrapText="1"/>
    </xf>
    <xf numFmtId="0" fontId="59" fillId="0" borderId="54" xfId="0" applyFont="1" applyBorder="1" applyAlignment="1">
      <alignment vertical="center" wrapText="1"/>
    </xf>
    <xf numFmtId="0" fontId="31" fillId="0" borderId="24" xfId="38" applyFont="1" applyBorder="1" applyAlignment="1">
      <alignment horizontal="left" vertical="top" wrapText="1"/>
    </xf>
    <xf numFmtId="0" fontId="31" fillId="0" borderId="25" xfId="38" applyFont="1" applyBorder="1" applyAlignment="1">
      <alignment horizontal="left" vertical="top" wrapText="1"/>
    </xf>
    <xf numFmtId="0" fontId="31" fillId="0" borderId="26" xfId="38" applyFont="1" applyBorder="1" applyAlignment="1">
      <alignment horizontal="left" vertical="top" wrapText="1"/>
    </xf>
    <xf numFmtId="0" fontId="40" fillId="0" borderId="26" xfId="46" applyFont="1" applyBorder="1" applyAlignment="1">
      <alignment horizontal="center"/>
    </xf>
    <xf numFmtId="0" fontId="40" fillId="0" borderId="37" xfId="46" applyFont="1" applyBorder="1" applyAlignment="1">
      <alignment horizontal="center"/>
    </xf>
    <xf numFmtId="42" fontId="7" fillId="20" borderId="11" xfId="0" applyNumberFormat="1" applyFont="1" applyFill="1" applyBorder="1" applyAlignment="1">
      <alignment horizontal="center"/>
    </xf>
    <xf numFmtId="0" fontId="67" fillId="38" borderId="58" xfId="0" applyFont="1" applyFill="1" applyBorder="1" applyAlignment="1">
      <alignment horizontal="center" vertical="center" wrapText="1"/>
    </xf>
    <xf numFmtId="0" fontId="67" fillId="38" borderId="59" xfId="0" applyFont="1" applyFill="1" applyBorder="1" applyAlignment="1">
      <alignment horizontal="left" vertical="center" wrapText="1"/>
    </xf>
    <xf numFmtId="8" fontId="67" fillId="38" borderId="59" xfId="0" applyNumberFormat="1" applyFont="1" applyFill="1" applyBorder="1" applyAlignment="1">
      <alignment horizontal="left" vertical="center" wrapText="1"/>
    </xf>
    <xf numFmtId="0" fontId="61" fillId="0" borderId="30" xfId="0" applyFont="1" applyBorder="1" applyAlignment="1">
      <alignment vertical="center" wrapText="1"/>
    </xf>
    <xf numFmtId="0" fontId="28" fillId="32" borderId="18" xfId="40" applyFont="1" applyFill="1" applyBorder="1" applyAlignment="1">
      <alignment horizontal="center" vertical="center"/>
    </xf>
    <xf numFmtId="0" fontId="28" fillId="35" borderId="18" xfId="40" applyFont="1" applyFill="1" applyBorder="1" applyAlignment="1">
      <alignment horizontal="center" vertical="center"/>
    </xf>
    <xf numFmtId="0" fontId="40" fillId="33" borderId="23" xfId="46" applyFont="1" applyFill="1" applyBorder="1"/>
    <xf numFmtId="0" fontId="61" fillId="0" borderId="13" xfId="0" applyFont="1" applyBorder="1" applyAlignment="1">
      <alignment vertical="top" wrapText="1"/>
    </xf>
    <xf numFmtId="0" fontId="60" fillId="36" borderId="53" xfId="0" applyFont="1" applyFill="1" applyBorder="1" applyAlignment="1">
      <alignment horizontal="center" vertical="center" wrapText="1"/>
    </xf>
    <xf numFmtId="0" fontId="60" fillId="36" borderId="21" xfId="0" applyFont="1" applyFill="1" applyBorder="1" applyAlignment="1">
      <alignment horizontal="center" vertical="center" wrapText="1"/>
    </xf>
    <xf numFmtId="0" fontId="60" fillId="36" borderId="54" xfId="0" applyFont="1" applyFill="1" applyBorder="1" applyAlignment="1">
      <alignment horizontal="center" vertical="center" wrapText="1"/>
    </xf>
    <xf numFmtId="0" fontId="61" fillId="0" borderId="30" xfId="0" applyFont="1" applyBorder="1" applyAlignment="1">
      <alignment vertical="center" wrapText="1"/>
    </xf>
    <xf numFmtId="0" fontId="61" fillId="0" borderId="31" xfId="0" applyFont="1" applyBorder="1" applyAlignment="1">
      <alignment vertical="center" wrapText="1"/>
    </xf>
    <xf numFmtId="0" fontId="61" fillId="0" borderId="30" xfId="0" applyFont="1" applyBorder="1" applyAlignment="1">
      <alignment horizontal="left" vertical="center" wrapText="1" indent="3"/>
    </xf>
    <xf numFmtId="0" fontId="61" fillId="0" borderId="31" xfId="0" applyFont="1" applyBorder="1" applyAlignment="1">
      <alignment horizontal="left" vertical="center" wrapText="1" indent="3"/>
    </xf>
    <xf numFmtId="0" fontId="61" fillId="0" borderId="55" xfId="0" applyFont="1" applyBorder="1" applyAlignment="1">
      <alignment vertical="center" wrapText="1"/>
    </xf>
    <xf numFmtId="0" fontId="60" fillId="0" borderId="30" xfId="0" applyFont="1" applyBorder="1" applyAlignment="1">
      <alignment vertical="center" wrapText="1"/>
    </xf>
    <xf numFmtId="0" fontId="60" fillId="0" borderId="31" xfId="0" applyFont="1" applyBorder="1" applyAlignment="1">
      <alignment vertical="center" wrapText="1"/>
    </xf>
    <xf numFmtId="0" fontId="61" fillId="0" borderId="30" xfId="0" applyFont="1" applyBorder="1" applyAlignment="1">
      <alignment horizontal="center" vertical="center" wrapText="1"/>
    </xf>
    <xf numFmtId="0" fontId="61" fillId="0" borderId="55" xfId="0" applyFont="1" applyBorder="1" applyAlignment="1">
      <alignment horizontal="center" vertical="center" wrapText="1"/>
    </xf>
    <xf numFmtId="0" fontId="59" fillId="0" borderId="53" xfId="0" applyFont="1" applyBorder="1" applyAlignment="1">
      <alignment vertical="center" wrapText="1"/>
    </xf>
    <xf numFmtId="0" fontId="59" fillId="0" borderId="21" xfId="0" applyFont="1" applyBorder="1" applyAlignment="1">
      <alignment vertical="center" wrapText="1"/>
    </xf>
    <xf numFmtId="0" fontId="59" fillId="0" borderId="54" xfId="0" applyFont="1" applyBorder="1" applyAlignment="1">
      <alignment vertical="center" wrapText="1"/>
    </xf>
    <xf numFmtId="0" fontId="62" fillId="35" borderId="53" xfId="0" applyFont="1" applyFill="1" applyBorder="1" applyAlignment="1">
      <alignment vertical="center" wrapText="1"/>
    </xf>
    <xf numFmtId="0" fontId="62" fillId="35" borderId="21" xfId="0" applyFont="1" applyFill="1" applyBorder="1" applyAlignment="1">
      <alignment vertical="center" wrapText="1"/>
    </xf>
    <xf numFmtId="0" fontId="62" fillId="35" borderId="54" xfId="0" applyFont="1" applyFill="1" applyBorder="1" applyAlignment="1">
      <alignment vertical="center" wrapText="1"/>
    </xf>
    <xf numFmtId="0" fontId="31" fillId="0" borderId="24" xfId="38" applyFont="1" applyBorder="1" applyAlignment="1">
      <alignment horizontal="center" vertical="top" wrapText="1"/>
    </xf>
    <xf numFmtId="0" fontId="31" fillId="0" borderId="26" xfId="38" applyFont="1" applyBorder="1" applyAlignment="1">
      <alignment horizontal="center" vertical="top" wrapText="1"/>
    </xf>
    <xf numFmtId="0" fontId="31" fillId="0" borderId="24" xfId="38" applyFont="1" applyBorder="1" applyAlignment="1">
      <alignment horizontal="left" vertical="top" wrapText="1"/>
    </xf>
    <xf numFmtId="0" fontId="31" fillId="0" borderId="25" xfId="38" applyFont="1" applyBorder="1" applyAlignment="1">
      <alignment horizontal="left" vertical="top" wrapText="1"/>
    </xf>
    <xf numFmtId="0" fontId="31" fillId="0" borderId="26" xfId="38" applyFont="1" applyBorder="1" applyAlignment="1">
      <alignment horizontal="left" vertical="top" wrapText="1"/>
    </xf>
    <xf numFmtId="0" fontId="40" fillId="0" borderId="39" xfId="46" applyFont="1" applyBorder="1" applyAlignment="1">
      <alignment horizontal="center"/>
    </xf>
    <xf numFmtId="0" fontId="40" fillId="0" borderId="43" xfId="46" applyFont="1" applyBorder="1" applyAlignment="1">
      <alignment horizontal="center"/>
    </xf>
    <xf numFmtId="0" fontId="40" fillId="0" borderId="40" xfId="46" applyFont="1" applyBorder="1" applyAlignment="1">
      <alignment horizontal="center"/>
    </xf>
    <xf numFmtId="0" fontId="40" fillId="0" borderId="26" xfId="46" applyFont="1" applyBorder="1" applyAlignment="1">
      <alignment horizontal="center"/>
    </xf>
    <xf numFmtId="0" fontId="40" fillId="0" borderId="37" xfId="46" applyFont="1" applyBorder="1" applyAlignment="1">
      <alignment horizontal="center"/>
    </xf>
    <xf numFmtId="0" fontId="40" fillId="0" borderId="41" xfId="46" applyFont="1" applyBorder="1" applyAlignment="1">
      <alignment horizontal="center"/>
    </xf>
    <xf numFmtId="0" fontId="40" fillId="0" borderId="42" xfId="46" applyFont="1" applyBorder="1" applyAlignment="1">
      <alignment horizontal="center"/>
    </xf>
    <xf numFmtId="0" fontId="40" fillId="0" borderId="44" xfId="46" applyFont="1" applyBorder="1" applyAlignment="1">
      <alignment horizontal="center"/>
    </xf>
    <xf numFmtId="0" fontId="27" fillId="0" borderId="21" xfId="40" applyFont="1" applyBorder="1" applyAlignment="1">
      <alignment horizontal="center" vertical="center" wrapText="1"/>
    </xf>
    <xf numFmtId="0" fontId="27" fillId="0" borderId="54" xfId="40" applyFont="1" applyBorder="1" applyAlignment="1">
      <alignment horizontal="center" vertical="center" wrapText="1"/>
    </xf>
    <xf numFmtId="0" fontId="35" fillId="27" borderId="32" xfId="37" applyFont="1" applyFill="1" applyBorder="1" applyAlignment="1">
      <alignment horizontal="center"/>
    </xf>
    <xf numFmtId="0" fontId="35" fillId="27" borderId="33" xfId="37" applyFont="1" applyFill="1" applyBorder="1" applyAlignment="1">
      <alignment horizontal="center"/>
    </xf>
    <xf numFmtId="0" fontId="48" fillId="29" borderId="0" xfId="0" applyFont="1" applyFill="1" applyAlignment="1">
      <alignment horizontal="center"/>
    </xf>
    <xf numFmtId="0" fontId="47" fillId="0" borderId="60" xfId="52" applyFont="1" applyBorder="1" applyAlignment="1">
      <alignment horizontal="center"/>
    </xf>
    <xf numFmtId="0" fontId="52" fillId="0" borderId="0" xfId="52" applyFont="1" applyAlignment="1">
      <alignment horizontal="center"/>
    </xf>
    <xf numFmtId="0" fontId="47" fillId="0" borderId="0" xfId="52" applyFont="1" applyAlignment="1">
      <alignment horizontal="center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7"/>
    <cellStyle name="Comma 2 2" xfId="48"/>
    <cellStyle name="Currency 2" xfId="49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 2" xfId="50"/>
    <cellStyle name="Hyperlink 3" xfId="5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3 2" xfId="46"/>
    <cellStyle name="Normal 4" xfId="52"/>
    <cellStyle name="Normal 5" xfId="53"/>
    <cellStyle name="Normal_scout addresses" xfId="4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1"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19050</xdr:rowOff>
    </xdr:from>
    <xdr:to>
      <xdr:col>3</xdr:col>
      <xdr:colOff>600075</xdr:colOff>
      <xdr:row>7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1219200" y="8286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10</xdr:row>
      <xdr:rowOff>76200</xdr:rowOff>
    </xdr:from>
    <xdr:to>
      <xdr:col>3</xdr:col>
      <xdr:colOff>600075</xdr:colOff>
      <xdr:row>12</xdr:row>
      <xdr:rowOff>152400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219200" y="1371600"/>
          <a:ext cx="60007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</xdr:colOff>
      <xdr:row>13</xdr:row>
      <xdr:rowOff>85725</xdr:rowOff>
    </xdr:from>
    <xdr:to>
      <xdr:col>6</xdr:col>
      <xdr:colOff>0</xdr:colOff>
      <xdr:row>13</xdr:row>
      <xdr:rowOff>85725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2447925" y="18669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295275</xdr:colOff>
      <xdr:row>16</xdr:row>
      <xdr:rowOff>9525</xdr:rowOff>
    </xdr:from>
    <xdr:to>
      <xdr:col>7</xdr:col>
      <xdr:colOff>104775</xdr:colOff>
      <xdr:row>17</xdr:row>
      <xdr:rowOff>161925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 flipH="1">
          <a:off x="3343275" y="2276475"/>
          <a:ext cx="4191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609600</xdr:colOff>
      <xdr:row>19</xdr:row>
      <xdr:rowOff>152400</xdr:rowOff>
    </xdr:from>
    <xdr:to>
      <xdr:col>5</xdr:col>
      <xdr:colOff>600075</xdr:colOff>
      <xdr:row>19</xdr:row>
      <xdr:rowOff>152400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ShapeType="1"/>
        </xdr:cNvSpPr>
      </xdr:nvSpPr>
      <xdr:spPr bwMode="auto">
        <a:xfrm flipH="1">
          <a:off x="1828800" y="2905125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</xdr:colOff>
      <xdr:row>22</xdr:row>
      <xdr:rowOff>161925</xdr:rowOff>
    </xdr:from>
    <xdr:to>
      <xdr:col>5</xdr:col>
      <xdr:colOff>600075</xdr:colOff>
      <xdr:row>25</xdr:row>
      <xdr:rowOff>114300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ShapeType="1"/>
        </xdr:cNvSpPr>
      </xdr:nvSpPr>
      <xdr:spPr bwMode="auto">
        <a:xfrm>
          <a:off x="1838325" y="3400425"/>
          <a:ext cx="120015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outs/camps/Collard%20Bridge%202009/Collard%20Bridge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ck statement"/>
      <sheetName val="Sheet1"/>
      <sheetName val="camp statement"/>
      <sheetName val="Info sheet"/>
      <sheetName val="Tesco"/>
      <sheetName val="equipment"/>
      <sheetName val="addresses"/>
      <sheetName val="menu"/>
      <sheetName val="program "/>
      <sheetName val="scouts"/>
      <sheetName val="job list"/>
      <sheetName val="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showGridLines="0" tabSelected="1" zoomScale="110" zoomScaleNormal="110" workbookViewId="0">
      <pane xSplit="1" ySplit="4" topLeftCell="B74" activePane="bottomRight" state="frozen"/>
      <selection pane="topRight" activeCell="B1" sqref="B1"/>
      <selection pane="bottomLeft" activeCell="A5" sqref="A5"/>
      <selection pane="bottomRight" activeCell="C81" sqref="C81"/>
    </sheetView>
  </sheetViews>
  <sheetFormatPr defaultRowHeight="23.1" customHeight="1" x14ac:dyDescent="0.2"/>
  <cols>
    <col min="1" max="1" width="10" style="204" customWidth="1"/>
    <col min="2" max="2" width="38.28515625" style="205" customWidth="1"/>
    <col min="3" max="3" width="37.7109375" style="204" customWidth="1"/>
    <col min="4" max="4" width="43.140625" style="204" customWidth="1"/>
    <col min="5" max="5" width="19" style="204" customWidth="1"/>
    <col min="6" max="6" width="18" style="204" customWidth="1"/>
    <col min="7" max="7" width="10" style="204" customWidth="1"/>
    <col min="8" max="8" width="9" style="204" customWidth="1"/>
    <col min="9" max="9" width="10.5703125" style="204" customWidth="1"/>
    <col min="10" max="10" width="9.42578125" style="204" customWidth="1"/>
    <col min="11" max="11" width="5.140625" style="204" customWidth="1"/>
    <col min="12" max="12" width="6.42578125" style="204" customWidth="1"/>
    <col min="13" max="14" width="6.28515625" style="204" customWidth="1"/>
    <col min="15" max="15" width="6.7109375" style="204" customWidth="1"/>
    <col min="16" max="16384" width="9.140625" style="204"/>
  </cols>
  <sheetData>
    <row r="1" spans="1:21" s="201" customFormat="1" ht="23.1" customHeight="1" x14ac:dyDescent="0.2">
      <c r="A1" s="199"/>
      <c r="B1" s="200" t="s">
        <v>0</v>
      </c>
      <c r="J1" s="202"/>
      <c r="K1" s="202"/>
      <c r="L1" s="202"/>
      <c r="M1" s="202"/>
      <c r="N1" s="202"/>
      <c r="O1" s="202"/>
      <c r="P1" s="203"/>
      <c r="Q1" s="203"/>
      <c r="R1" s="203"/>
      <c r="S1" s="203"/>
      <c r="T1" s="203"/>
      <c r="U1" s="203"/>
    </row>
    <row r="2" spans="1:21" ht="23.1" customHeight="1" thickBot="1" x14ac:dyDescent="0.25"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21" ht="23.1" customHeight="1" thickBot="1" x14ac:dyDescent="0.25">
      <c r="A3" s="258" t="s">
        <v>1</v>
      </c>
      <c r="B3" s="259"/>
      <c r="C3" s="260"/>
      <c r="D3" s="231"/>
    </row>
    <row r="4" spans="1:21" ht="23.1" customHeight="1" thickBot="1" x14ac:dyDescent="0.25">
      <c r="A4" s="206" t="s">
        <v>2</v>
      </c>
      <c r="B4" s="207" t="s">
        <v>3</v>
      </c>
      <c r="C4" s="207" t="s">
        <v>4</v>
      </c>
      <c r="D4" s="207" t="s">
        <v>5</v>
      </c>
    </row>
    <row r="5" spans="1:21" ht="23.1" customHeight="1" x14ac:dyDescent="0.2">
      <c r="A5" s="249" t="s">
        <v>6</v>
      </c>
      <c r="B5" s="208" t="s">
        <v>7</v>
      </c>
      <c r="C5" s="208" t="s">
        <v>8</v>
      </c>
      <c r="D5" s="249"/>
    </row>
    <row r="6" spans="1:21" ht="32.25" customHeight="1" x14ac:dyDescent="0.2">
      <c r="A6" s="253"/>
      <c r="B6" s="208" t="s">
        <v>9</v>
      </c>
      <c r="C6" s="208" t="s">
        <v>10</v>
      </c>
      <c r="D6" s="253"/>
    </row>
    <row r="7" spans="1:21" ht="39" customHeight="1" thickBot="1" x14ac:dyDescent="0.25">
      <c r="A7" s="250"/>
      <c r="B7" s="209" t="s">
        <v>11</v>
      </c>
      <c r="C7" s="209" t="s">
        <v>12</v>
      </c>
      <c r="D7" s="250"/>
    </row>
    <row r="8" spans="1:21" ht="23.1" customHeight="1" x14ac:dyDescent="0.2">
      <c r="A8" s="249" t="s">
        <v>13</v>
      </c>
      <c r="B8" s="254" t="s">
        <v>14</v>
      </c>
      <c r="C8" s="208" t="s">
        <v>15</v>
      </c>
      <c r="D8" s="249" t="s">
        <v>16</v>
      </c>
    </row>
    <row r="9" spans="1:21" ht="20.25" customHeight="1" thickBot="1" x14ac:dyDescent="0.25">
      <c r="A9" s="250"/>
      <c r="B9" s="255"/>
      <c r="C9" s="209" t="s">
        <v>17</v>
      </c>
      <c r="D9" s="250"/>
    </row>
    <row r="10" spans="1:21" ht="30" customHeight="1" x14ac:dyDescent="0.2">
      <c r="A10" s="249" t="s">
        <v>18</v>
      </c>
      <c r="B10" s="249" t="s">
        <v>19</v>
      </c>
      <c r="C10" s="249" t="s">
        <v>20</v>
      </c>
      <c r="D10" s="208" t="s">
        <v>21</v>
      </c>
    </row>
    <row r="11" spans="1:21" ht="27.75" customHeight="1" x14ac:dyDescent="0.2">
      <c r="A11" s="253"/>
      <c r="B11" s="253"/>
      <c r="C11" s="253"/>
      <c r="D11" s="208" t="s">
        <v>22</v>
      </c>
    </row>
    <row r="12" spans="1:21" ht="65.25" customHeight="1" thickBot="1" x14ac:dyDescent="0.25">
      <c r="A12" s="250"/>
      <c r="B12" s="250"/>
      <c r="C12" s="250"/>
      <c r="D12" s="209" t="s">
        <v>23</v>
      </c>
    </row>
    <row r="13" spans="1:21" ht="48.75" customHeight="1" x14ac:dyDescent="0.2">
      <c r="A13" s="249" t="s">
        <v>24</v>
      </c>
      <c r="B13" s="249" t="s">
        <v>25</v>
      </c>
      <c r="C13" s="208" t="s">
        <v>26</v>
      </c>
      <c r="D13" s="208" t="s">
        <v>27</v>
      </c>
    </row>
    <row r="14" spans="1:21" ht="23.1" customHeight="1" x14ac:dyDescent="0.2">
      <c r="A14" s="253"/>
      <c r="B14" s="253"/>
      <c r="C14" s="208" t="s">
        <v>28</v>
      </c>
      <c r="D14" s="208" t="s">
        <v>29</v>
      </c>
    </row>
    <row r="15" spans="1:21" ht="23.1" customHeight="1" x14ac:dyDescent="0.2">
      <c r="A15" s="253"/>
      <c r="B15" s="253"/>
      <c r="C15" s="210"/>
      <c r="D15" s="208" t="s">
        <v>30</v>
      </c>
    </row>
    <row r="16" spans="1:21" ht="33.75" customHeight="1" x14ac:dyDescent="0.2">
      <c r="A16" s="253"/>
      <c r="B16" s="253"/>
      <c r="C16" s="210"/>
      <c r="D16" s="208" t="s">
        <v>31</v>
      </c>
    </row>
    <row r="17" spans="1:4" ht="23.1" customHeight="1" thickBot="1" x14ac:dyDescent="0.25">
      <c r="A17" s="250"/>
      <c r="B17" s="250"/>
      <c r="C17" s="211"/>
      <c r="D17" s="209"/>
    </row>
    <row r="18" spans="1:4" ht="23.1" customHeight="1" x14ac:dyDescent="0.2">
      <c r="A18" s="249" t="s">
        <v>32</v>
      </c>
      <c r="B18" s="254" t="s">
        <v>33</v>
      </c>
      <c r="C18" s="249" t="s">
        <v>34</v>
      </c>
      <c r="D18" s="249" t="s">
        <v>35</v>
      </c>
    </row>
    <row r="19" spans="1:4" ht="23.1" customHeight="1" thickBot="1" x14ac:dyDescent="0.25">
      <c r="A19" s="250"/>
      <c r="B19" s="255"/>
      <c r="C19" s="250"/>
      <c r="D19" s="250"/>
    </row>
    <row r="20" spans="1:4" ht="23.1" customHeight="1" x14ac:dyDescent="0.2">
      <c r="A20" s="249" t="s">
        <v>36</v>
      </c>
      <c r="B20" s="251" t="s">
        <v>37</v>
      </c>
      <c r="C20" s="249"/>
      <c r="D20" s="249" t="s">
        <v>38</v>
      </c>
    </row>
    <row r="21" spans="1:4" ht="23.1" customHeight="1" thickBot="1" x14ac:dyDescent="0.25">
      <c r="A21" s="250"/>
      <c r="B21" s="252"/>
      <c r="C21" s="250"/>
      <c r="D21" s="250"/>
    </row>
    <row r="22" spans="1:4" ht="23.1" customHeight="1" thickBot="1" x14ac:dyDescent="0.25">
      <c r="A22" s="261" t="s">
        <v>39</v>
      </c>
      <c r="B22" s="262"/>
      <c r="C22" s="263"/>
      <c r="D22" s="229" t="s">
        <v>40</v>
      </c>
    </row>
    <row r="23" spans="1:4" ht="23.1" customHeight="1" x14ac:dyDescent="0.2">
      <c r="A23" s="230" t="s">
        <v>41</v>
      </c>
      <c r="B23" s="249" t="s">
        <v>42</v>
      </c>
      <c r="C23" s="249" t="s">
        <v>43</v>
      </c>
      <c r="D23" s="249" t="s">
        <v>44</v>
      </c>
    </row>
    <row r="24" spans="1:4" ht="23.1" customHeight="1" thickBot="1" x14ac:dyDescent="0.25">
      <c r="A24" s="228" t="s">
        <v>45</v>
      </c>
      <c r="B24" s="250"/>
      <c r="C24" s="250"/>
      <c r="D24" s="250"/>
    </row>
    <row r="25" spans="1:4" ht="30.75" customHeight="1" thickBot="1" x14ac:dyDescent="0.25">
      <c r="A25" s="228" t="s">
        <v>46</v>
      </c>
      <c r="B25" s="209" t="s">
        <v>47</v>
      </c>
      <c r="C25" s="209" t="s">
        <v>48</v>
      </c>
      <c r="D25" s="209"/>
    </row>
    <row r="26" spans="1:4" ht="33" customHeight="1" thickBot="1" x14ac:dyDescent="0.25">
      <c r="A26" s="228" t="s">
        <v>49</v>
      </c>
      <c r="B26" s="209" t="s">
        <v>50</v>
      </c>
      <c r="C26" s="209" t="s">
        <v>51</v>
      </c>
      <c r="D26" s="209" t="s">
        <v>52</v>
      </c>
    </row>
    <row r="27" spans="1:4" ht="51" customHeight="1" thickBot="1" x14ac:dyDescent="0.25">
      <c r="A27" s="228" t="s">
        <v>53</v>
      </c>
      <c r="B27" s="212" t="s">
        <v>54</v>
      </c>
      <c r="C27" s="209" t="s">
        <v>55</v>
      </c>
      <c r="D27" s="209"/>
    </row>
    <row r="28" spans="1:4" ht="31.5" customHeight="1" x14ac:dyDescent="0.2">
      <c r="A28" s="249" t="s">
        <v>56</v>
      </c>
      <c r="B28" s="208" t="s">
        <v>57</v>
      </c>
      <c r="C28" s="208" t="s">
        <v>58</v>
      </c>
      <c r="D28" s="208" t="s">
        <v>59</v>
      </c>
    </row>
    <row r="29" spans="1:4" ht="33" customHeight="1" x14ac:dyDescent="0.2">
      <c r="A29" s="253"/>
      <c r="B29" s="208"/>
      <c r="C29" s="208" t="s">
        <v>60</v>
      </c>
      <c r="D29" s="208" t="s">
        <v>61</v>
      </c>
    </row>
    <row r="30" spans="1:4" ht="34.5" customHeight="1" x14ac:dyDescent="0.2">
      <c r="A30" s="253"/>
      <c r="B30" s="208" t="s">
        <v>62</v>
      </c>
      <c r="C30" s="208"/>
      <c r="D30" s="210"/>
    </row>
    <row r="31" spans="1:4" ht="31.5" customHeight="1" x14ac:dyDescent="0.2">
      <c r="A31" s="253"/>
      <c r="B31" s="208"/>
      <c r="C31" s="208" t="s">
        <v>63</v>
      </c>
      <c r="D31" s="210"/>
    </row>
    <row r="32" spans="1:4" ht="23.1" customHeight="1" x14ac:dyDescent="0.2">
      <c r="A32" s="253"/>
      <c r="B32" s="210"/>
      <c r="C32" s="208" t="s">
        <v>64</v>
      </c>
      <c r="D32" s="210"/>
    </row>
    <row r="33" spans="1:4" ht="43.5" customHeight="1" thickBot="1" x14ac:dyDescent="0.25">
      <c r="A33" s="250"/>
      <c r="B33" s="211"/>
      <c r="C33" s="209"/>
      <c r="D33" s="211"/>
    </row>
    <row r="34" spans="1:4" ht="33.75" customHeight="1" x14ac:dyDescent="0.2">
      <c r="A34" s="249" t="s">
        <v>65</v>
      </c>
      <c r="B34" s="208" t="s">
        <v>66</v>
      </c>
      <c r="C34" s="227" t="s">
        <v>67</v>
      </c>
      <c r="D34" s="227" t="s">
        <v>68</v>
      </c>
    </row>
    <row r="35" spans="1:4" ht="23.1" customHeight="1" x14ac:dyDescent="0.2">
      <c r="A35" s="253"/>
      <c r="B35" s="208"/>
      <c r="C35" s="230"/>
      <c r="D35" s="230"/>
    </row>
    <row r="36" spans="1:4" ht="33" customHeight="1" x14ac:dyDescent="0.2">
      <c r="A36" s="253"/>
      <c r="B36" s="208" t="s">
        <v>62</v>
      </c>
      <c r="C36" s="230" t="s">
        <v>69</v>
      </c>
      <c r="D36" s="230"/>
    </row>
    <row r="37" spans="1:4" ht="23.1" customHeight="1" thickBot="1" x14ac:dyDescent="0.25">
      <c r="A37" s="250"/>
      <c r="B37" s="209"/>
      <c r="C37" s="228"/>
      <c r="D37" s="228"/>
    </row>
    <row r="38" spans="1:4" ht="23.1" customHeight="1" x14ac:dyDescent="0.2">
      <c r="A38" s="249" t="s">
        <v>70</v>
      </c>
      <c r="B38" s="249" t="s">
        <v>71</v>
      </c>
      <c r="C38" s="249" t="s">
        <v>72</v>
      </c>
      <c r="D38" s="208"/>
    </row>
    <row r="39" spans="1:4" ht="23.1" customHeight="1" thickBot="1" x14ac:dyDescent="0.25">
      <c r="A39" s="250"/>
      <c r="B39" s="250"/>
      <c r="C39" s="250"/>
      <c r="D39" s="209" t="s">
        <v>73</v>
      </c>
    </row>
    <row r="40" spans="1:4" ht="24.75" customHeight="1" x14ac:dyDescent="0.2">
      <c r="A40" s="249" t="s">
        <v>74</v>
      </c>
      <c r="B40" s="254" t="s">
        <v>75</v>
      </c>
      <c r="C40" s="249" t="s">
        <v>76</v>
      </c>
      <c r="D40" s="249" t="s">
        <v>77</v>
      </c>
    </row>
    <row r="41" spans="1:4" ht="23.1" customHeight="1" thickBot="1" x14ac:dyDescent="0.25">
      <c r="A41" s="250"/>
      <c r="B41" s="255"/>
      <c r="C41" s="250"/>
      <c r="D41" s="250"/>
    </row>
    <row r="42" spans="1:4" ht="23.1" customHeight="1" x14ac:dyDescent="0.2">
      <c r="A42" s="249" t="s">
        <v>78</v>
      </c>
      <c r="B42" s="256" t="s">
        <v>930</v>
      </c>
      <c r="C42" s="208" t="s">
        <v>79</v>
      </c>
      <c r="D42" s="208" t="s">
        <v>80</v>
      </c>
    </row>
    <row r="43" spans="1:4" ht="29.25" customHeight="1" x14ac:dyDescent="0.2">
      <c r="A43" s="253"/>
      <c r="B43" s="257"/>
      <c r="C43" s="208"/>
      <c r="D43" s="208" t="s">
        <v>81</v>
      </c>
    </row>
    <row r="44" spans="1:4" ht="54.75" customHeight="1" x14ac:dyDescent="0.2">
      <c r="A44" s="253"/>
      <c r="B44" s="257"/>
      <c r="C44" s="208" t="s">
        <v>82</v>
      </c>
      <c r="D44" s="208" t="s">
        <v>83</v>
      </c>
    </row>
    <row r="45" spans="1:4" ht="74.25" customHeight="1" thickBot="1" x14ac:dyDescent="0.25">
      <c r="A45" s="253"/>
      <c r="B45" s="257"/>
      <c r="C45" s="208" t="s">
        <v>84</v>
      </c>
      <c r="D45" s="245" t="s">
        <v>85</v>
      </c>
    </row>
    <row r="46" spans="1:4" ht="23.1" customHeight="1" x14ac:dyDescent="0.2">
      <c r="A46" s="249" t="s">
        <v>86</v>
      </c>
      <c r="B46" s="241" t="s">
        <v>33</v>
      </c>
      <c r="C46" s="227" t="s">
        <v>76</v>
      </c>
      <c r="D46" s="249"/>
    </row>
    <row r="47" spans="1:4" ht="44.25" customHeight="1" x14ac:dyDescent="0.2">
      <c r="A47" s="253"/>
      <c r="B47" s="208"/>
      <c r="C47" s="230" t="s">
        <v>87</v>
      </c>
      <c r="D47" s="253"/>
    </row>
    <row r="48" spans="1:4" ht="23.1" customHeight="1" thickBot="1" x14ac:dyDescent="0.25">
      <c r="A48" s="250"/>
      <c r="B48" s="212"/>
      <c r="C48" s="228" t="s">
        <v>88</v>
      </c>
      <c r="D48" s="250"/>
    </row>
    <row r="49" spans="1:4" ht="33.75" customHeight="1" x14ac:dyDescent="0.2">
      <c r="A49" s="249" t="s">
        <v>89</v>
      </c>
      <c r="B49" s="213" t="s">
        <v>90</v>
      </c>
      <c r="C49" s="214" t="s">
        <v>91</v>
      </c>
      <c r="D49" s="214" t="s">
        <v>92</v>
      </c>
    </row>
    <row r="50" spans="1:4" ht="26.25" customHeight="1" x14ac:dyDescent="0.2">
      <c r="A50" s="253"/>
      <c r="B50" s="215"/>
      <c r="C50" s="216" t="s">
        <v>93</v>
      </c>
      <c r="D50" s="208" t="s">
        <v>94</v>
      </c>
    </row>
    <row r="51" spans="1:4" ht="17.25" customHeight="1" x14ac:dyDescent="0.2">
      <c r="A51" s="253"/>
      <c r="B51" s="215" t="s">
        <v>95</v>
      </c>
      <c r="C51" s="216" t="s">
        <v>96</v>
      </c>
      <c r="D51" s="208"/>
    </row>
    <row r="52" spans="1:4" ht="36" customHeight="1" x14ac:dyDescent="0.2">
      <c r="A52" s="253"/>
      <c r="B52" s="215" t="s">
        <v>97</v>
      </c>
      <c r="C52" s="216" t="s">
        <v>98</v>
      </c>
      <c r="D52" s="208" t="s">
        <v>99</v>
      </c>
    </row>
    <row r="53" spans="1:4" ht="91.5" customHeight="1" x14ac:dyDescent="0.2">
      <c r="A53" s="253"/>
      <c r="B53" s="215" t="s">
        <v>100</v>
      </c>
      <c r="C53" s="216"/>
      <c r="D53" s="208" t="s">
        <v>101</v>
      </c>
    </row>
    <row r="54" spans="1:4" ht="23.1" customHeight="1" x14ac:dyDescent="0.2">
      <c r="A54" s="253"/>
      <c r="B54" s="210"/>
      <c r="C54" s="208" t="s">
        <v>102</v>
      </c>
      <c r="D54" s="208" t="s">
        <v>103</v>
      </c>
    </row>
    <row r="55" spans="1:4" ht="30.75" customHeight="1" x14ac:dyDescent="0.2">
      <c r="A55" s="253"/>
      <c r="B55" s="210"/>
      <c r="C55" s="216" t="s">
        <v>104</v>
      </c>
      <c r="D55" s="208" t="s">
        <v>105</v>
      </c>
    </row>
    <row r="56" spans="1:4" ht="23.1" customHeight="1" x14ac:dyDescent="0.2">
      <c r="A56" s="253"/>
      <c r="B56" s="210"/>
      <c r="C56" s="216" t="s">
        <v>106</v>
      </c>
      <c r="D56" s="208" t="s">
        <v>107</v>
      </c>
    </row>
    <row r="57" spans="1:4" ht="23.1" customHeight="1" x14ac:dyDescent="0.2">
      <c r="A57" s="253"/>
      <c r="B57" s="210"/>
      <c r="C57" s="216" t="s">
        <v>108</v>
      </c>
      <c r="D57" s="208" t="s">
        <v>109</v>
      </c>
    </row>
    <row r="58" spans="1:4" ht="12.75" customHeight="1" thickBot="1" x14ac:dyDescent="0.25">
      <c r="A58" s="250"/>
      <c r="B58" s="211"/>
      <c r="C58" s="217" t="s">
        <v>110</v>
      </c>
      <c r="D58" s="209" t="s">
        <v>111</v>
      </c>
    </row>
    <row r="59" spans="1:4" ht="23.1" customHeight="1" x14ac:dyDescent="0.2">
      <c r="A59" s="249" t="s">
        <v>112</v>
      </c>
      <c r="B59" s="254" t="s">
        <v>113</v>
      </c>
      <c r="C59" s="208" t="s">
        <v>114</v>
      </c>
      <c r="D59" s="249"/>
    </row>
    <row r="60" spans="1:4" ht="23.1" customHeight="1" thickBot="1" x14ac:dyDescent="0.25">
      <c r="A60" s="250"/>
      <c r="B60" s="255"/>
      <c r="C60" s="209" t="s">
        <v>115</v>
      </c>
      <c r="D60" s="250"/>
    </row>
    <row r="61" spans="1:4" ht="23.1" customHeight="1" x14ac:dyDescent="0.2">
      <c r="A61" s="249" t="s">
        <v>116</v>
      </c>
      <c r="B61" s="249" t="s">
        <v>117</v>
      </c>
      <c r="C61" s="208" t="s">
        <v>118</v>
      </c>
      <c r="D61" s="249" t="s">
        <v>119</v>
      </c>
    </row>
    <row r="62" spans="1:4" ht="28.5" customHeight="1" thickBot="1" x14ac:dyDescent="0.25">
      <c r="A62" s="250"/>
      <c r="B62" s="250"/>
      <c r="C62" s="209" t="s">
        <v>120</v>
      </c>
      <c r="D62" s="250"/>
    </row>
    <row r="63" spans="1:4" ht="23.1" customHeight="1" x14ac:dyDescent="0.2">
      <c r="A63" s="249" t="s">
        <v>32</v>
      </c>
      <c r="B63" s="249" t="s">
        <v>121</v>
      </c>
      <c r="C63" s="249" t="s">
        <v>122</v>
      </c>
      <c r="D63" s="249" t="s">
        <v>35</v>
      </c>
    </row>
    <row r="64" spans="1:4" ht="23.1" customHeight="1" thickBot="1" x14ac:dyDescent="0.25">
      <c r="A64" s="250"/>
      <c r="B64" s="250"/>
      <c r="C64" s="250"/>
      <c r="D64" s="250"/>
    </row>
    <row r="65" spans="1:4" ht="23.1" customHeight="1" x14ac:dyDescent="0.2">
      <c r="A65" s="249" t="s">
        <v>123</v>
      </c>
      <c r="B65" s="249" t="s">
        <v>124</v>
      </c>
      <c r="C65" s="208" t="s">
        <v>125</v>
      </c>
      <c r="D65" s="249"/>
    </row>
    <row r="66" spans="1:4" ht="38.25" customHeight="1" thickBot="1" x14ac:dyDescent="0.25">
      <c r="A66" s="250"/>
      <c r="B66" s="250"/>
      <c r="C66" s="209" t="s">
        <v>126</v>
      </c>
      <c r="D66" s="250"/>
    </row>
    <row r="67" spans="1:4" ht="23.25" customHeight="1" thickBot="1" x14ac:dyDescent="0.25">
      <c r="A67" s="246" t="s">
        <v>127</v>
      </c>
      <c r="B67" s="247"/>
      <c r="C67" s="247"/>
      <c r="D67" s="248"/>
    </row>
    <row r="68" spans="1:4" ht="23.1" customHeight="1" x14ac:dyDescent="0.2">
      <c r="A68" s="249" t="s">
        <v>128</v>
      </c>
      <c r="B68" s="249" t="s">
        <v>129</v>
      </c>
      <c r="C68" s="249"/>
      <c r="D68" s="249"/>
    </row>
    <row r="69" spans="1:4" ht="23.1" customHeight="1" thickBot="1" x14ac:dyDescent="0.25">
      <c r="A69" s="250"/>
      <c r="B69" s="250"/>
      <c r="C69" s="250"/>
      <c r="D69" s="250"/>
    </row>
    <row r="70" spans="1:4" ht="23.1" customHeight="1" thickBot="1" x14ac:dyDescent="0.25">
      <c r="A70" s="228" t="s">
        <v>130</v>
      </c>
      <c r="B70" s="212" t="s">
        <v>131</v>
      </c>
      <c r="C70" s="209"/>
      <c r="D70" s="209"/>
    </row>
    <row r="71" spans="1:4" ht="23.1" customHeight="1" x14ac:dyDescent="0.2">
      <c r="A71" s="249" t="s">
        <v>132</v>
      </c>
      <c r="B71" s="208" t="s">
        <v>133</v>
      </c>
      <c r="C71" s="208" t="s">
        <v>114</v>
      </c>
      <c r="D71" s="249" t="s">
        <v>115</v>
      </c>
    </row>
    <row r="72" spans="1:4" ht="23.1" customHeight="1" x14ac:dyDescent="0.2">
      <c r="A72" s="253"/>
      <c r="B72" s="208"/>
      <c r="C72" s="208"/>
      <c r="D72" s="253"/>
    </row>
    <row r="73" spans="1:4" ht="39" customHeight="1" thickBot="1" x14ac:dyDescent="0.25">
      <c r="A73" s="250"/>
      <c r="B73" s="209" t="s">
        <v>134</v>
      </c>
      <c r="C73" s="209" t="s">
        <v>135</v>
      </c>
      <c r="D73" s="250"/>
    </row>
    <row r="74" spans="1:4" ht="33.75" customHeight="1" x14ac:dyDescent="0.2">
      <c r="A74" s="249" t="s">
        <v>136</v>
      </c>
      <c r="B74" s="249" t="s">
        <v>137</v>
      </c>
      <c r="C74" s="249" t="s">
        <v>138</v>
      </c>
      <c r="D74" s="249" t="s">
        <v>139</v>
      </c>
    </row>
    <row r="75" spans="1:4" ht="16.5" customHeight="1" thickBot="1" x14ac:dyDescent="0.25">
      <c r="A75" s="250"/>
      <c r="B75" s="250"/>
      <c r="C75" s="250"/>
      <c r="D75" s="250"/>
    </row>
    <row r="76" spans="1:4" ht="33.75" customHeight="1" x14ac:dyDescent="0.2">
      <c r="A76" s="249">
        <v>9.15</v>
      </c>
      <c r="B76" s="215" t="s">
        <v>140</v>
      </c>
      <c r="C76" s="208" t="s">
        <v>141</v>
      </c>
      <c r="D76" s="249"/>
    </row>
    <row r="77" spans="1:4" ht="23.1" customHeight="1" x14ac:dyDescent="0.2">
      <c r="A77" s="253"/>
      <c r="B77" s="215"/>
      <c r="C77" s="208"/>
      <c r="D77" s="253"/>
    </row>
    <row r="78" spans="1:4" ht="23.1" customHeight="1" x14ac:dyDescent="0.2">
      <c r="A78" s="253"/>
      <c r="B78" s="216" t="s">
        <v>142</v>
      </c>
      <c r="C78" s="208" t="s">
        <v>143</v>
      </c>
      <c r="D78" s="253"/>
    </row>
    <row r="79" spans="1:4" ht="23.1" customHeight="1" x14ac:dyDescent="0.2">
      <c r="A79" s="253"/>
      <c r="B79" s="216" t="s">
        <v>144</v>
      </c>
      <c r="C79" s="208" t="s">
        <v>145</v>
      </c>
      <c r="D79" s="253"/>
    </row>
    <row r="80" spans="1:4" ht="23.1" customHeight="1" x14ac:dyDescent="0.2">
      <c r="A80" s="253"/>
      <c r="B80" s="216" t="s">
        <v>146</v>
      </c>
      <c r="C80" s="208" t="s">
        <v>147</v>
      </c>
      <c r="D80" s="253"/>
    </row>
    <row r="81" spans="1:4" ht="23.1" customHeight="1" x14ac:dyDescent="0.2">
      <c r="A81" s="253"/>
      <c r="B81" s="216" t="s">
        <v>148</v>
      </c>
      <c r="C81" s="208" t="s">
        <v>149</v>
      </c>
      <c r="D81" s="253"/>
    </row>
    <row r="82" spans="1:4" ht="23.1" customHeight="1" thickBot="1" x14ac:dyDescent="0.25">
      <c r="A82" s="250"/>
      <c r="B82" s="209"/>
      <c r="C82" s="211"/>
      <c r="D82" s="250"/>
    </row>
    <row r="83" spans="1:4" ht="23.1" customHeight="1" x14ac:dyDescent="0.2">
      <c r="A83" s="249" t="s">
        <v>150</v>
      </c>
      <c r="B83" s="251" t="s">
        <v>151</v>
      </c>
      <c r="C83" s="249"/>
      <c r="D83" s="249"/>
    </row>
    <row r="84" spans="1:4" ht="23.1" customHeight="1" thickBot="1" x14ac:dyDescent="0.25">
      <c r="A84" s="250"/>
      <c r="B84" s="252"/>
      <c r="C84" s="250"/>
      <c r="D84" s="250"/>
    </row>
    <row r="85" spans="1:4" ht="23.1" customHeight="1" x14ac:dyDescent="0.2">
      <c r="A85" s="249" t="s">
        <v>152</v>
      </c>
      <c r="B85" s="249" t="s">
        <v>153</v>
      </c>
      <c r="C85" s="249" t="s">
        <v>114</v>
      </c>
      <c r="D85" s="249"/>
    </row>
    <row r="86" spans="1:4" ht="23.1" customHeight="1" x14ac:dyDescent="0.2">
      <c r="A86" s="253"/>
      <c r="B86" s="253"/>
      <c r="C86" s="253"/>
      <c r="D86" s="253"/>
    </row>
    <row r="87" spans="1:4" ht="23.1" customHeight="1" thickBot="1" x14ac:dyDescent="0.25">
      <c r="A87" s="250"/>
      <c r="B87" s="250"/>
      <c r="C87" s="250"/>
      <c r="D87" s="250"/>
    </row>
    <row r="88" spans="1:4" ht="23.1" customHeight="1" thickBot="1" x14ac:dyDescent="0.25">
      <c r="A88" s="228" t="s">
        <v>154</v>
      </c>
      <c r="B88" s="209" t="s">
        <v>155</v>
      </c>
      <c r="C88" s="209" t="s">
        <v>156</v>
      </c>
      <c r="D88" s="209"/>
    </row>
    <row r="89" spans="1:4" ht="23.1" customHeight="1" thickBot="1" x14ac:dyDescent="0.25">
      <c r="A89" s="228" t="s">
        <v>157</v>
      </c>
      <c r="B89" s="209" t="s">
        <v>158</v>
      </c>
      <c r="C89" s="209" t="s">
        <v>15</v>
      </c>
      <c r="D89" s="209"/>
    </row>
    <row r="90" spans="1:4" ht="39" customHeight="1" thickBot="1" x14ac:dyDescent="0.25">
      <c r="A90" s="228" t="s">
        <v>159</v>
      </c>
      <c r="B90" s="209" t="s">
        <v>160</v>
      </c>
      <c r="C90" s="209" t="s">
        <v>161</v>
      </c>
      <c r="D90" s="209"/>
    </row>
    <row r="91" spans="1:4" ht="36" customHeight="1" thickBot="1" x14ac:dyDescent="0.25">
      <c r="A91" s="228" t="s">
        <v>162</v>
      </c>
      <c r="B91" s="209" t="s">
        <v>163</v>
      </c>
      <c r="C91" s="209"/>
      <c r="D91" s="209"/>
    </row>
  </sheetData>
  <mergeCells count="71">
    <mergeCell ref="D23:D24"/>
    <mergeCell ref="A20:A21"/>
    <mergeCell ref="B20:B21"/>
    <mergeCell ref="C20:C21"/>
    <mergeCell ref="C18:C19"/>
    <mergeCell ref="D18:D19"/>
    <mergeCell ref="D20:D21"/>
    <mergeCell ref="A18:A19"/>
    <mergeCell ref="B18:B19"/>
    <mergeCell ref="C38:C39"/>
    <mergeCell ref="A40:A41"/>
    <mergeCell ref="B40:B41"/>
    <mergeCell ref="A22:C22"/>
    <mergeCell ref="B23:B24"/>
    <mergeCell ref="C23:C24"/>
    <mergeCell ref="A28:A33"/>
    <mergeCell ref="A34:A37"/>
    <mergeCell ref="A38:A39"/>
    <mergeCell ref="B38:B39"/>
    <mergeCell ref="C40:C41"/>
    <mergeCell ref="A10:A12"/>
    <mergeCell ref="B10:B12"/>
    <mergeCell ref="C10:C12"/>
    <mergeCell ref="A13:A17"/>
    <mergeCell ref="B13:B17"/>
    <mergeCell ref="A3:C3"/>
    <mergeCell ref="A5:A7"/>
    <mergeCell ref="D5:D7"/>
    <mergeCell ref="A8:A9"/>
    <mergeCell ref="B8:B9"/>
    <mergeCell ref="D8:D9"/>
    <mergeCell ref="D40:D41"/>
    <mergeCell ref="A42:A45"/>
    <mergeCell ref="A46:A48"/>
    <mergeCell ref="D46:D48"/>
    <mergeCell ref="B42:B45"/>
    <mergeCell ref="A49:A58"/>
    <mergeCell ref="A59:A60"/>
    <mergeCell ref="B59:B60"/>
    <mergeCell ref="D59:D60"/>
    <mergeCell ref="A61:A62"/>
    <mergeCell ref="B61:B62"/>
    <mergeCell ref="D61:D62"/>
    <mergeCell ref="A63:A64"/>
    <mergeCell ref="C63:C64"/>
    <mergeCell ref="D63:D64"/>
    <mergeCell ref="A65:A66"/>
    <mergeCell ref="B65:B66"/>
    <mergeCell ref="D65:D66"/>
    <mergeCell ref="B63:B64"/>
    <mergeCell ref="A85:A87"/>
    <mergeCell ref="B85:B87"/>
    <mergeCell ref="C85:C87"/>
    <mergeCell ref="D85:D87"/>
    <mergeCell ref="A74:A75"/>
    <mergeCell ref="B74:B75"/>
    <mergeCell ref="C74:C75"/>
    <mergeCell ref="D74:D75"/>
    <mergeCell ref="A76:A82"/>
    <mergeCell ref="D76:D82"/>
    <mergeCell ref="A67:D67"/>
    <mergeCell ref="A83:A84"/>
    <mergeCell ref="B83:B84"/>
    <mergeCell ref="C83:C84"/>
    <mergeCell ref="D83:D84"/>
    <mergeCell ref="A68:A69"/>
    <mergeCell ref="B68:B69"/>
    <mergeCell ref="C68:C69"/>
    <mergeCell ref="D68:D69"/>
    <mergeCell ref="A71:A73"/>
    <mergeCell ref="D71:D7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Page &amp;P</oddHeader>
  </headerFooter>
  <rowBreaks count="2" manualBreakCount="2">
    <brk id="21" max="3" man="1"/>
    <brk id="5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workbookViewId="0">
      <pane xSplit="2" ySplit="4" topLeftCell="C5" activePane="bottomRight" state="frozen"/>
      <selection pane="topRight" activeCell="B21" sqref="B21"/>
      <selection pane="bottomLeft" activeCell="B21" sqref="B21"/>
      <selection pane="bottomRight" activeCell="B31" sqref="B31"/>
    </sheetView>
  </sheetViews>
  <sheetFormatPr defaultColWidth="8.85546875" defaultRowHeight="15" x14ac:dyDescent="0.25"/>
  <cols>
    <col min="1" max="1" width="6.140625" style="110" customWidth="1"/>
    <col min="2" max="2" width="36.28515625" style="111" customWidth="1"/>
    <col min="3" max="3" width="10.7109375" style="110" bestFit="1" customWidth="1"/>
    <col min="4" max="4" width="9.5703125" style="110" customWidth="1"/>
    <col min="5" max="5" width="18" style="110" bestFit="1" customWidth="1"/>
    <col min="6" max="6" width="10" style="110" customWidth="1"/>
    <col min="7" max="7" width="50.5703125" style="111" customWidth="1"/>
    <col min="8" max="16384" width="8.85546875" style="111"/>
  </cols>
  <sheetData>
    <row r="1" spans="1:7" ht="20.25" x14ac:dyDescent="0.3">
      <c r="B1" s="136" t="str">
        <f>budget!B1</f>
        <v>WINTER 2018</v>
      </c>
      <c r="C1" s="112"/>
    </row>
    <row r="2" spans="1:7" x14ac:dyDescent="0.25">
      <c r="B2" s="113" t="s">
        <v>164</v>
      </c>
    </row>
    <row r="3" spans="1:7" ht="10.15" customHeight="1" thickBot="1" x14ac:dyDescent="0.3"/>
    <row r="4" spans="1:7" s="118" customFormat="1" ht="12.75" x14ac:dyDescent="0.2">
      <c r="A4" s="114" t="s">
        <v>165</v>
      </c>
      <c r="B4" s="115" t="s">
        <v>166</v>
      </c>
      <c r="C4" s="116" t="s">
        <v>167</v>
      </c>
      <c r="D4" s="116" t="s">
        <v>168</v>
      </c>
      <c r="E4" s="236" t="s">
        <v>169</v>
      </c>
      <c r="F4" s="236" t="s">
        <v>170</v>
      </c>
      <c r="G4" s="117" t="s">
        <v>171</v>
      </c>
    </row>
    <row r="5" spans="1:7" s="125" customFormat="1" ht="12.75" x14ac:dyDescent="0.2">
      <c r="A5" s="119">
        <v>1</v>
      </c>
      <c r="B5" s="120" t="s">
        <v>172</v>
      </c>
      <c r="C5" s="121" t="s">
        <v>173</v>
      </c>
      <c r="D5" s="121" t="s">
        <v>174</v>
      </c>
      <c r="E5" s="122" t="s">
        <v>175</v>
      </c>
      <c r="F5" s="123">
        <v>41293</v>
      </c>
      <c r="G5" s="124"/>
    </row>
    <row r="6" spans="1:7" s="125" customFormat="1" ht="12.75" x14ac:dyDescent="0.2">
      <c r="A6" s="119">
        <v>2</v>
      </c>
      <c r="B6" s="120" t="s">
        <v>176</v>
      </c>
      <c r="C6" s="121" t="s">
        <v>177</v>
      </c>
      <c r="D6" s="121" t="s">
        <v>178</v>
      </c>
      <c r="E6" s="122" t="s">
        <v>178</v>
      </c>
      <c r="F6" s="123">
        <v>41293</v>
      </c>
      <c r="G6" s="124"/>
    </row>
    <row r="7" spans="1:7" s="125" customFormat="1" ht="12.75" x14ac:dyDescent="0.2">
      <c r="A7" s="119">
        <v>3</v>
      </c>
      <c r="B7" s="120" t="s">
        <v>179</v>
      </c>
      <c r="C7" s="121">
        <v>1</v>
      </c>
      <c r="D7" s="121" t="s">
        <v>180</v>
      </c>
      <c r="E7" s="122" t="s">
        <v>181</v>
      </c>
      <c r="F7" s="123"/>
      <c r="G7" s="124"/>
    </row>
    <row r="8" spans="1:7" s="125" customFormat="1" ht="12.75" x14ac:dyDescent="0.2">
      <c r="A8" s="126">
        <v>4</v>
      </c>
      <c r="B8" s="127" t="s">
        <v>182</v>
      </c>
      <c r="C8" s="128">
        <v>1</v>
      </c>
      <c r="D8" s="128" t="s">
        <v>174</v>
      </c>
      <c r="E8" s="129" t="s">
        <v>183</v>
      </c>
      <c r="F8" s="137"/>
      <c r="G8" s="130" t="s">
        <v>184</v>
      </c>
    </row>
    <row r="9" spans="1:7" s="125" customFormat="1" ht="12.75" x14ac:dyDescent="0.2">
      <c r="A9" s="119">
        <v>5</v>
      </c>
      <c r="B9" s="120" t="s">
        <v>185</v>
      </c>
      <c r="C9" s="121" t="s">
        <v>186</v>
      </c>
      <c r="D9" s="121" t="s">
        <v>174</v>
      </c>
      <c r="E9" s="122" t="s">
        <v>175</v>
      </c>
      <c r="F9" s="123"/>
      <c r="G9" s="124"/>
    </row>
    <row r="10" spans="1:7" s="125" customFormat="1" ht="12.75" x14ac:dyDescent="0.2">
      <c r="A10" s="126">
        <v>6</v>
      </c>
      <c r="B10" s="127" t="s">
        <v>187</v>
      </c>
      <c r="C10" s="128">
        <v>4</v>
      </c>
      <c r="D10" s="128" t="s">
        <v>188</v>
      </c>
      <c r="E10" s="129" t="s">
        <v>189</v>
      </c>
      <c r="F10" s="137"/>
      <c r="G10" s="130" t="s">
        <v>184</v>
      </c>
    </row>
    <row r="11" spans="1:7" s="125" customFormat="1" ht="12.75" x14ac:dyDescent="0.2">
      <c r="A11" s="119">
        <v>7</v>
      </c>
      <c r="B11" s="120" t="s">
        <v>190</v>
      </c>
      <c r="C11" s="121">
        <v>10</v>
      </c>
      <c r="D11" s="121" t="s">
        <v>191</v>
      </c>
      <c r="E11" s="122" t="s">
        <v>175</v>
      </c>
      <c r="F11" s="123"/>
      <c r="G11" s="124"/>
    </row>
    <row r="12" spans="1:7" s="125" customFormat="1" ht="12.75" x14ac:dyDescent="0.2">
      <c r="A12" s="119">
        <v>8</v>
      </c>
      <c r="B12" s="120" t="s">
        <v>192</v>
      </c>
      <c r="C12" s="121" t="s">
        <v>193</v>
      </c>
      <c r="D12" s="121" t="s">
        <v>188</v>
      </c>
      <c r="E12" s="122" t="s">
        <v>175</v>
      </c>
      <c r="F12" s="123"/>
      <c r="G12" s="124"/>
    </row>
    <row r="13" spans="1:7" s="125" customFormat="1" ht="12.75" x14ac:dyDescent="0.2">
      <c r="A13" s="119">
        <v>9</v>
      </c>
      <c r="B13" s="120" t="s">
        <v>194</v>
      </c>
      <c r="C13" s="121" t="s">
        <v>195</v>
      </c>
      <c r="D13" s="121" t="s">
        <v>191</v>
      </c>
      <c r="E13" s="122" t="s">
        <v>189</v>
      </c>
      <c r="F13" s="123"/>
      <c r="G13" s="145"/>
    </row>
    <row r="14" spans="1:7" s="125" customFormat="1" ht="12.75" x14ac:dyDescent="0.2">
      <c r="A14" s="119">
        <v>10</v>
      </c>
      <c r="B14" s="120" t="s">
        <v>196</v>
      </c>
      <c r="C14" s="121">
        <v>11</v>
      </c>
      <c r="D14" s="121" t="s">
        <v>174</v>
      </c>
      <c r="E14" s="122" t="s">
        <v>189</v>
      </c>
      <c r="F14" s="123"/>
      <c r="G14" s="124"/>
    </row>
    <row r="15" spans="1:7" s="125" customFormat="1" ht="12.75" x14ac:dyDescent="0.2">
      <c r="A15" s="119">
        <v>11</v>
      </c>
      <c r="B15" s="120" t="s">
        <v>197</v>
      </c>
      <c r="C15" s="121" t="s">
        <v>198</v>
      </c>
      <c r="D15" s="121" t="s">
        <v>199</v>
      </c>
      <c r="E15" s="122" t="s">
        <v>189</v>
      </c>
      <c r="F15" s="123"/>
      <c r="G15" s="145"/>
    </row>
    <row r="16" spans="1:7" s="125" customFormat="1" ht="12.75" x14ac:dyDescent="0.2">
      <c r="A16" s="126">
        <v>12</v>
      </c>
      <c r="B16" s="127" t="s">
        <v>200</v>
      </c>
      <c r="C16" s="128" t="s">
        <v>201</v>
      </c>
      <c r="D16" s="128" t="s">
        <v>202</v>
      </c>
      <c r="E16" s="129" t="s">
        <v>201</v>
      </c>
      <c r="F16" s="137"/>
      <c r="G16" s="130" t="s">
        <v>184</v>
      </c>
    </row>
    <row r="17" spans="1:7" s="125" customFormat="1" ht="12.75" x14ac:dyDescent="0.2">
      <c r="A17" s="119">
        <v>13</v>
      </c>
      <c r="B17" s="120" t="s">
        <v>203</v>
      </c>
      <c r="C17" s="121">
        <v>1</v>
      </c>
      <c r="D17" s="121" t="s">
        <v>188</v>
      </c>
      <c r="E17" s="122" t="s">
        <v>175</v>
      </c>
      <c r="F17" s="123"/>
      <c r="G17" s="124"/>
    </row>
    <row r="18" spans="1:7" s="125" customFormat="1" ht="12.75" x14ac:dyDescent="0.2">
      <c r="A18" s="119">
        <v>15</v>
      </c>
      <c r="B18" s="120" t="s">
        <v>204</v>
      </c>
      <c r="C18" s="133" t="s">
        <v>205</v>
      </c>
      <c r="D18" s="121" t="s">
        <v>191</v>
      </c>
      <c r="E18" s="122" t="s">
        <v>189</v>
      </c>
      <c r="F18" s="123"/>
      <c r="G18" s="124"/>
    </row>
    <row r="19" spans="1:7" s="125" customFormat="1" ht="12.75" x14ac:dyDescent="0.2">
      <c r="A19" s="119">
        <v>16</v>
      </c>
      <c r="B19" s="120" t="s">
        <v>206</v>
      </c>
      <c r="C19" s="121" t="s">
        <v>207</v>
      </c>
      <c r="D19" s="121" t="s">
        <v>188</v>
      </c>
      <c r="E19" s="122" t="s">
        <v>175</v>
      </c>
      <c r="F19" s="123"/>
      <c r="G19" s="124"/>
    </row>
    <row r="20" spans="1:7" s="125" customFormat="1" ht="12.75" x14ac:dyDescent="0.2">
      <c r="A20" s="119">
        <v>17</v>
      </c>
      <c r="B20" s="120" t="s">
        <v>208</v>
      </c>
      <c r="C20" s="121" t="s">
        <v>198</v>
      </c>
      <c r="D20" s="121" t="s">
        <v>199</v>
      </c>
      <c r="E20" s="122" t="s">
        <v>189</v>
      </c>
      <c r="F20" s="123"/>
      <c r="G20" s="145"/>
    </row>
    <row r="21" spans="1:7" s="125" customFormat="1" ht="12.75" x14ac:dyDescent="0.2">
      <c r="A21" s="119">
        <v>18</v>
      </c>
      <c r="B21" s="120" t="s">
        <v>209</v>
      </c>
      <c r="C21" s="121">
        <v>1</v>
      </c>
      <c r="D21" s="121" t="s">
        <v>191</v>
      </c>
      <c r="E21" s="122" t="s">
        <v>189</v>
      </c>
      <c r="F21" s="123"/>
      <c r="G21" s="145"/>
    </row>
    <row r="22" spans="1:7" s="125" customFormat="1" ht="12.75" x14ac:dyDescent="0.2">
      <c r="A22" s="119">
        <v>19</v>
      </c>
      <c r="B22" s="120" t="s">
        <v>210</v>
      </c>
      <c r="C22" s="121">
        <v>3</v>
      </c>
      <c r="D22" s="121" t="s">
        <v>191</v>
      </c>
      <c r="E22" s="122" t="s">
        <v>175</v>
      </c>
      <c r="F22" s="123"/>
      <c r="G22" s="145"/>
    </row>
    <row r="23" spans="1:7" s="125" customFormat="1" ht="12.75" x14ac:dyDescent="0.2">
      <c r="A23" s="119">
        <v>20</v>
      </c>
      <c r="B23" s="120" t="s">
        <v>211</v>
      </c>
      <c r="C23" s="121" t="s">
        <v>207</v>
      </c>
      <c r="D23" s="121" t="s">
        <v>174</v>
      </c>
      <c r="E23" s="122" t="s">
        <v>175</v>
      </c>
      <c r="F23" s="123"/>
      <c r="G23" s="145"/>
    </row>
    <row r="24" spans="1:7" s="125" customFormat="1" ht="12.75" x14ac:dyDescent="0.2">
      <c r="A24" s="119">
        <v>21</v>
      </c>
      <c r="B24" s="120" t="s">
        <v>212</v>
      </c>
      <c r="C24" s="121" t="s">
        <v>198</v>
      </c>
      <c r="D24" s="121" t="s">
        <v>178</v>
      </c>
      <c r="E24" s="122" t="s">
        <v>178</v>
      </c>
      <c r="F24" s="123"/>
      <c r="G24" s="145"/>
    </row>
    <row r="25" spans="1:7" s="125" customFormat="1" ht="12.75" x14ac:dyDescent="0.2">
      <c r="A25" s="126">
        <v>22</v>
      </c>
      <c r="B25" s="127" t="s">
        <v>213</v>
      </c>
      <c r="C25" s="128">
        <v>5</v>
      </c>
      <c r="D25" s="128" t="s">
        <v>180</v>
      </c>
      <c r="E25" s="129" t="s">
        <v>175</v>
      </c>
      <c r="F25" s="137"/>
      <c r="G25" s="130" t="s">
        <v>184</v>
      </c>
    </row>
    <row r="26" spans="1:7" s="125" customFormat="1" ht="12.75" x14ac:dyDescent="0.2">
      <c r="A26" s="126">
        <v>23</v>
      </c>
      <c r="B26" s="127" t="s">
        <v>214</v>
      </c>
      <c r="C26" s="128">
        <v>5</v>
      </c>
      <c r="D26" s="128" t="s">
        <v>180</v>
      </c>
      <c r="E26" s="129" t="s">
        <v>215</v>
      </c>
      <c r="F26" s="137"/>
      <c r="G26" s="130" t="s">
        <v>184</v>
      </c>
    </row>
    <row r="27" spans="1:7" s="125" customFormat="1" ht="12.75" x14ac:dyDescent="0.2">
      <c r="A27" s="119">
        <v>24</v>
      </c>
      <c r="B27" s="120" t="s">
        <v>105</v>
      </c>
      <c r="C27" s="121" t="s">
        <v>207</v>
      </c>
      <c r="D27" s="121" t="s">
        <v>188</v>
      </c>
      <c r="E27" s="122" t="s">
        <v>189</v>
      </c>
      <c r="F27" s="123"/>
      <c r="G27" s="124"/>
    </row>
    <row r="28" spans="1:7" s="125" customFormat="1" ht="12.75" x14ac:dyDescent="0.2">
      <c r="A28" s="119">
        <v>25</v>
      </c>
      <c r="B28" s="120" t="s">
        <v>216</v>
      </c>
      <c r="C28" s="121" t="s">
        <v>198</v>
      </c>
      <c r="D28" s="121" t="s">
        <v>199</v>
      </c>
      <c r="E28" s="122"/>
      <c r="F28" s="123"/>
      <c r="G28" s="145"/>
    </row>
    <row r="29" spans="1:7" s="125" customFormat="1" ht="12.75" x14ac:dyDescent="0.2">
      <c r="A29" s="119">
        <v>26</v>
      </c>
      <c r="B29" s="120" t="s">
        <v>217</v>
      </c>
      <c r="C29" s="121" t="s">
        <v>186</v>
      </c>
      <c r="D29" s="121" t="s">
        <v>188</v>
      </c>
      <c r="E29" s="122" t="s">
        <v>189</v>
      </c>
      <c r="F29" s="123"/>
      <c r="G29" s="124"/>
    </row>
    <row r="30" spans="1:7" s="125" customFormat="1" ht="12.75" x14ac:dyDescent="0.2">
      <c r="A30" s="119">
        <v>27</v>
      </c>
      <c r="B30" s="120" t="s">
        <v>218</v>
      </c>
      <c r="C30" s="121" t="s">
        <v>186</v>
      </c>
      <c r="D30" s="121" t="s">
        <v>191</v>
      </c>
      <c r="E30" s="122" t="s">
        <v>189</v>
      </c>
      <c r="F30" s="123"/>
      <c r="G30" s="124"/>
    </row>
    <row r="31" spans="1:7" s="125" customFormat="1" ht="12.75" x14ac:dyDescent="0.2">
      <c r="A31" s="119">
        <v>28</v>
      </c>
      <c r="B31" s="120" t="s">
        <v>219</v>
      </c>
      <c r="C31" s="121">
        <v>1</v>
      </c>
      <c r="D31" s="121" t="s">
        <v>191</v>
      </c>
      <c r="E31" s="122" t="s">
        <v>189</v>
      </c>
      <c r="F31" s="123"/>
      <c r="G31" s="124"/>
    </row>
    <row r="32" spans="1:7" s="125" customFormat="1" ht="12.75" x14ac:dyDescent="0.2">
      <c r="A32" s="119">
        <v>29</v>
      </c>
      <c r="B32" s="120" t="s">
        <v>220</v>
      </c>
      <c r="C32" s="121">
        <v>1</v>
      </c>
      <c r="D32" s="121" t="s">
        <v>191</v>
      </c>
      <c r="E32" s="122" t="s">
        <v>189</v>
      </c>
      <c r="F32" s="123"/>
      <c r="G32" s="145"/>
    </row>
    <row r="33" spans="1:7" s="125" customFormat="1" ht="12.75" x14ac:dyDescent="0.2">
      <c r="A33" s="119">
        <v>30</v>
      </c>
      <c r="B33" s="120" t="s">
        <v>221</v>
      </c>
      <c r="C33" s="121" t="s">
        <v>207</v>
      </c>
      <c r="D33" s="121" t="s">
        <v>188</v>
      </c>
      <c r="E33" s="122"/>
      <c r="F33" s="123"/>
      <c r="G33" s="145"/>
    </row>
    <row r="34" spans="1:7" s="125" customFormat="1" ht="12.75" x14ac:dyDescent="0.2">
      <c r="A34" s="119">
        <v>31</v>
      </c>
      <c r="B34" s="120" t="s">
        <v>222</v>
      </c>
      <c r="C34" s="121" t="s">
        <v>207</v>
      </c>
      <c r="D34" s="121" t="s">
        <v>188</v>
      </c>
      <c r="E34" s="122" t="s">
        <v>189</v>
      </c>
      <c r="F34" s="123"/>
      <c r="G34" s="145"/>
    </row>
    <row r="35" spans="1:7" s="125" customFormat="1" ht="12.75" x14ac:dyDescent="0.2">
      <c r="A35" s="119">
        <v>32</v>
      </c>
      <c r="B35" s="120" t="s">
        <v>223</v>
      </c>
      <c r="C35" s="121" t="s">
        <v>207</v>
      </c>
      <c r="D35" s="121" t="s">
        <v>188</v>
      </c>
      <c r="E35" s="122" t="s">
        <v>224</v>
      </c>
      <c r="F35" s="123"/>
      <c r="G35" s="145"/>
    </row>
    <row r="36" spans="1:7" s="125" customFormat="1" ht="12.75" x14ac:dyDescent="0.2">
      <c r="A36" s="126">
        <v>33</v>
      </c>
      <c r="B36" s="127" t="s">
        <v>225</v>
      </c>
      <c r="C36" s="128" t="s">
        <v>226</v>
      </c>
      <c r="D36" s="128" t="s">
        <v>174</v>
      </c>
      <c r="E36" s="129" t="s">
        <v>143</v>
      </c>
      <c r="F36" s="137"/>
      <c r="G36" s="130" t="s">
        <v>184</v>
      </c>
    </row>
    <row r="37" spans="1:7" s="125" customFormat="1" ht="12.75" x14ac:dyDescent="0.2">
      <c r="A37" s="119">
        <v>34</v>
      </c>
      <c r="B37" s="120" t="s">
        <v>227</v>
      </c>
      <c r="C37" s="121">
        <v>45</v>
      </c>
      <c r="D37" s="121" t="s">
        <v>191</v>
      </c>
      <c r="E37" s="122" t="s">
        <v>189</v>
      </c>
      <c r="F37" s="123"/>
      <c r="G37" s="124"/>
    </row>
    <row r="38" spans="1:7" s="125" customFormat="1" ht="12.75" x14ac:dyDescent="0.2">
      <c r="A38" s="119">
        <v>35</v>
      </c>
      <c r="B38" s="120" t="s">
        <v>228</v>
      </c>
      <c r="C38" s="121">
        <v>45</v>
      </c>
      <c r="D38" s="121" t="s">
        <v>191</v>
      </c>
      <c r="E38" s="122" t="s">
        <v>189</v>
      </c>
      <c r="F38" s="123"/>
      <c r="G38" s="124"/>
    </row>
    <row r="39" spans="1:7" s="125" customFormat="1" ht="12.75" x14ac:dyDescent="0.2">
      <c r="A39" s="126">
        <v>36</v>
      </c>
      <c r="B39" s="127" t="s">
        <v>229</v>
      </c>
      <c r="C39" s="128">
        <v>3</v>
      </c>
      <c r="D39" s="128" t="s">
        <v>180</v>
      </c>
      <c r="E39" s="129" t="s">
        <v>215</v>
      </c>
      <c r="F39" s="137"/>
      <c r="G39" s="130" t="s">
        <v>184</v>
      </c>
    </row>
    <row r="40" spans="1:7" s="125" customFormat="1" ht="12.75" x14ac:dyDescent="0.2">
      <c r="A40" s="126">
        <v>37</v>
      </c>
      <c r="B40" s="127" t="s">
        <v>230</v>
      </c>
      <c r="C40" s="128" t="s">
        <v>231</v>
      </c>
      <c r="D40" s="128" t="s">
        <v>180</v>
      </c>
      <c r="E40" s="129" t="s">
        <v>175</v>
      </c>
      <c r="F40" s="137"/>
      <c r="G40" s="130" t="s">
        <v>184</v>
      </c>
    </row>
    <row r="41" spans="1:7" s="125" customFormat="1" ht="12.75" x14ac:dyDescent="0.2">
      <c r="A41" s="119">
        <v>38</v>
      </c>
      <c r="B41" s="120" t="s">
        <v>232</v>
      </c>
      <c r="C41" s="121">
        <v>1</v>
      </c>
      <c r="D41" s="121" t="s">
        <v>191</v>
      </c>
      <c r="E41" s="122" t="s">
        <v>175</v>
      </c>
      <c r="F41" s="122"/>
      <c r="G41" s="124"/>
    </row>
    <row r="42" spans="1:7" s="125" customFormat="1" ht="12.75" x14ac:dyDescent="0.2">
      <c r="A42" s="119">
        <v>39</v>
      </c>
      <c r="B42" s="120" t="s">
        <v>233</v>
      </c>
      <c r="C42" s="121">
        <v>1</v>
      </c>
      <c r="D42" s="121" t="s">
        <v>174</v>
      </c>
      <c r="E42" s="122" t="s">
        <v>175</v>
      </c>
      <c r="F42" s="123"/>
      <c r="G42" s="124"/>
    </row>
    <row r="43" spans="1:7" s="125" customFormat="1" ht="12.75" x14ac:dyDescent="0.2">
      <c r="A43" s="119">
        <v>40</v>
      </c>
      <c r="B43" s="120" t="s">
        <v>234</v>
      </c>
      <c r="C43" s="121">
        <v>1</v>
      </c>
      <c r="D43" s="121" t="s">
        <v>235</v>
      </c>
      <c r="E43" s="122" t="s">
        <v>175</v>
      </c>
      <c r="F43" s="123"/>
      <c r="G43" s="124"/>
    </row>
    <row r="44" spans="1:7" s="125" customFormat="1" ht="12.75" x14ac:dyDescent="0.2">
      <c r="A44" s="119">
        <v>41</v>
      </c>
      <c r="B44" s="120" t="s">
        <v>236</v>
      </c>
      <c r="C44" s="121">
        <v>1</v>
      </c>
      <c r="D44" s="121" t="s">
        <v>174</v>
      </c>
      <c r="E44" s="122" t="s">
        <v>237</v>
      </c>
      <c r="F44" s="122"/>
      <c r="G44" s="124"/>
    </row>
    <row r="45" spans="1:7" s="125" customFormat="1" ht="12.75" x14ac:dyDescent="0.2">
      <c r="A45" s="119">
        <v>42</v>
      </c>
      <c r="B45" s="120" t="s">
        <v>238</v>
      </c>
      <c r="C45" s="121">
        <v>2</v>
      </c>
      <c r="D45" s="121" t="s">
        <v>174</v>
      </c>
      <c r="E45" s="122" t="s">
        <v>237</v>
      </c>
      <c r="F45" s="122"/>
      <c r="G45" s="124"/>
    </row>
    <row r="46" spans="1:7" s="125" customFormat="1" ht="12.75" x14ac:dyDescent="0.2">
      <c r="A46" s="119">
        <v>43</v>
      </c>
      <c r="B46" s="120" t="s">
        <v>239</v>
      </c>
      <c r="C46" s="121">
        <v>9</v>
      </c>
      <c r="D46" s="121" t="s">
        <v>188</v>
      </c>
      <c r="E46" s="122" t="s">
        <v>189</v>
      </c>
      <c r="F46" s="123"/>
      <c r="G46" s="124"/>
    </row>
    <row r="47" spans="1:7" s="125" customFormat="1" ht="12.75" x14ac:dyDescent="0.2">
      <c r="A47" s="119">
        <v>44</v>
      </c>
      <c r="B47" s="120" t="s">
        <v>240</v>
      </c>
      <c r="C47" s="121">
        <v>1</v>
      </c>
      <c r="D47" s="121" t="s">
        <v>174</v>
      </c>
      <c r="E47" s="122" t="s">
        <v>143</v>
      </c>
      <c r="F47" s="122"/>
      <c r="G47" s="124"/>
    </row>
    <row r="48" spans="1:7" s="125" customFormat="1" ht="12.75" x14ac:dyDescent="0.2">
      <c r="A48" s="119">
        <v>45</v>
      </c>
      <c r="B48" s="120" t="s">
        <v>241</v>
      </c>
      <c r="C48" s="121">
        <v>5</v>
      </c>
      <c r="D48" s="121" t="s">
        <v>191</v>
      </c>
      <c r="E48" s="122" t="s">
        <v>175</v>
      </c>
      <c r="F48" s="123"/>
      <c r="G48" s="124"/>
    </row>
    <row r="49" spans="1:7" s="125" customFormat="1" ht="12.75" x14ac:dyDescent="0.2">
      <c r="A49" s="126">
        <v>46</v>
      </c>
      <c r="B49" s="127" t="s">
        <v>242</v>
      </c>
      <c r="C49" s="128">
        <v>3</v>
      </c>
      <c r="D49" s="128" t="s">
        <v>174</v>
      </c>
      <c r="E49" s="129" t="s">
        <v>189</v>
      </c>
      <c r="F49" s="137"/>
      <c r="G49" s="130" t="s">
        <v>184</v>
      </c>
    </row>
    <row r="50" spans="1:7" s="125" customFormat="1" ht="12.75" x14ac:dyDescent="0.2">
      <c r="A50" s="126">
        <v>47</v>
      </c>
      <c r="B50" s="127" t="s">
        <v>243</v>
      </c>
      <c r="C50" s="128" t="s">
        <v>198</v>
      </c>
      <c r="D50" s="128" t="s">
        <v>188</v>
      </c>
      <c r="E50" s="129" t="s">
        <v>175</v>
      </c>
      <c r="F50" s="137"/>
      <c r="G50" s="130" t="s">
        <v>184</v>
      </c>
    </row>
    <row r="51" spans="1:7" s="125" customFormat="1" ht="12.75" x14ac:dyDescent="0.2">
      <c r="A51" s="126">
        <v>48</v>
      </c>
      <c r="B51" s="127" t="s">
        <v>244</v>
      </c>
      <c r="C51" s="128">
        <v>1</v>
      </c>
      <c r="D51" s="128" t="s">
        <v>188</v>
      </c>
      <c r="E51" s="129" t="s">
        <v>245</v>
      </c>
      <c r="F51" s="137"/>
      <c r="G51" s="130" t="s">
        <v>184</v>
      </c>
    </row>
    <row r="52" spans="1:7" s="125" customFormat="1" ht="12.75" x14ac:dyDescent="0.2">
      <c r="A52" s="119">
        <v>49</v>
      </c>
      <c r="B52" s="120" t="s">
        <v>246</v>
      </c>
      <c r="C52" s="121" t="s">
        <v>247</v>
      </c>
      <c r="D52" s="121" t="s">
        <v>174</v>
      </c>
      <c r="E52" s="122" t="s">
        <v>175</v>
      </c>
      <c r="F52" s="123"/>
      <c r="G52" s="124"/>
    </row>
    <row r="53" spans="1:7" s="125" customFormat="1" ht="12.75" x14ac:dyDescent="0.2">
      <c r="A53" s="119">
        <v>50</v>
      </c>
      <c r="B53" s="120" t="s">
        <v>248</v>
      </c>
      <c r="C53" s="121" t="s">
        <v>249</v>
      </c>
      <c r="D53" s="121" t="s">
        <v>191</v>
      </c>
      <c r="E53" s="122" t="s">
        <v>250</v>
      </c>
      <c r="F53" s="123"/>
      <c r="G53" s="124"/>
    </row>
    <row r="54" spans="1:7" s="125" customFormat="1" ht="12.75" x14ac:dyDescent="0.2">
      <c r="A54" s="119">
        <v>51</v>
      </c>
      <c r="B54" s="120" t="s">
        <v>251</v>
      </c>
      <c r="C54" s="121">
        <v>3</v>
      </c>
      <c r="D54" s="121" t="s">
        <v>191</v>
      </c>
      <c r="E54" s="122" t="s">
        <v>250</v>
      </c>
      <c r="F54" s="123"/>
      <c r="G54" s="124"/>
    </row>
    <row r="55" spans="1:7" s="125" customFormat="1" ht="12.75" x14ac:dyDescent="0.2">
      <c r="A55" s="119">
        <v>52</v>
      </c>
      <c r="B55" s="120" t="s">
        <v>252</v>
      </c>
      <c r="C55" s="121">
        <v>2</v>
      </c>
      <c r="D55" s="121" t="s">
        <v>191</v>
      </c>
      <c r="E55" s="122" t="s">
        <v>175</v>
      </c>
      <c r="F55" s="123"/>
      <c r="G55" s="124"/>
    </row>
    <row r="56" spans="1:7" s="125" customFormat="1" ht="12.75" x14ac:dyDescent="0.2">
      <c r="A56" s="119">
        <v>53</v>
      </c>
      <c r="B56" s="120" t="s">
        <v>253</v>
      </c>
      <c r="C56" s="121">
        <v>6</v>
      </c>
      <c r="D56" s="121" t="s">
        <v>188</v>
      </c>
      <c r="E56" s="122" t="s">
        <v>175</v>
      </c>
      <c r="F56" s="123"/>
      <c r="G56" s="124"/>
    </row>
    <row r="57" spans="1:7" s="125" customFormat="1" ht="12.75" x14ac:dyDescent="0.2">
      <c r="A57" s="119">
        <v>54</v>
      </c>
      <c r="B57" s="120" t="s">
        <v>254</v>
      </c>
      <c r="C57" s="121">
        <v>1</v>
      </c>
      <c r="D57" s="121" t="s">
        <v>191</v>
      </c>
      <c r="E57" s="122" t="s">
        <v>250</v>
      </c>
      <c r="F57" s="123"/>
      <c r="G57" s="124"/>
    </row>
    <row r="58" spans="1:7" s="125" customFormat="1" ht="12.75" x14ac:dyDescent="0.2">
      <c r="A58" s="119">
        <v>55</v>
      </c>
      <c r="B58" s="120" t="s">
        <v>255</v>
      </c>
      <c r="C58" s="121">
        <v>1</v>
      </c>
      <c r="D58" s="121" t="s">
        <v>191</v>
      </c>
      <c r="E58" s="122" t="s">
        <v>175</v>
      </c>
      <c r="F58" s="123"/>
      <c r="G58" s="124"/>
    </row>
    <row r="59" spans="1:7" s="125" customFormat="1" ht="12.75" x14ac:dyDescent="0.2">
      <c r="A59" s="119">
        <v>56</v>
      </c>
      <c r="B59" s="120" t="s">
        <v>256</v>
      </c>
      <c r="C59" s="121">
        <v>6</v>
      </c>
      <c r="D59" s="121" t="s">
        <v>180</v>
      </c>
      <c r="E59" s="122" t="s">
        <v>175</v>
      </c>
      <c r="F59" s="123"/>
      <c r="G59" s="124"/>
    </row>
    <row r="60" spans="1:7" s="125" customFormat="1" ht="12.75" x14ac:dyDescent="0.2">
      <c r="A60" s="119">
        <v>57</v>
      </c>
      <c r="B60" s="127" t="s">
        <v>257</v>
      </c>
      <c r="C60" s="128" t="s">
        <v>226</v>
      </c>
      <c r="D60" s="128" t="s">
        <v>174</v>
      </c>
      <c r="E60" s="129" t="s">
        <v>189</v>
      </c>
      <c r="F60" s="129"/>
      <c r="G60" s="130" t="s">
        <v>184</v>
      </c>
    </row>
    <row r="61" spans="1:7" s="125" customFormat="1" ht="12.75" x14ac:dyDescent="0.2">
      <c r="A61" s="119">
        <v>58</v>
      </c>
      <c r="B61" s="120" t="s">
        <v>258</v>
      </c>
      <c r="C61" s="131" t="s">
        <v>207</v>
      </c>
      <c r="D61" s="121" t="s">
        <v>178</v>
      </c>
      <c r="E61" s="122" t="s">
        <v>178</v>
      </c>
      <c r="F61" s="123"/>
      <c r="G61" s="124"/>
    </row>
    <row r="62" spans="1:7" s="125" customFormat="1" ht="12.75" x14ac:dyDescent="0.2">
      <c r="A62" s="119">
        <v>59</v>
      </c>
      <c r="B62" s="132" t="s">
        <v>259</v>
      </c>
      <c r="C62" s="121">
        <v>1</v>
      </c>
      <c r="D62" s="121" t="s">
        <v>191</v>
      </c>
      <c r="E62" s="122" t="s">
        <v>189</v>
      </c>
      <c r="F62" s="123"/>
      <c r="G62" s="124"/>
    </row>
    <row r="63" spans="1:7" s="125" customFormat="1" ht="12.75" x14ac:dyDescent="0.2">
      <c r="A63" s="119">
        <v>60</v>
      </c>
      <c r="B63" s="120" t="s">
        <v>260</v>
      </c>
      <c r="C63" s="121" t="s">
        <v>186</v>
      </c>
      <c r="D63" s="121" t="s">
        <v>178</v>
      </c>
      <c r="E63" s="122" t="s">
        <v>178</v>
      </c>
      <c r="F63" s="123"/>
      <c r="G63" s="124"/>
    </row>
    <row r="64" spans="1:7" s="125" customFormat="1" ht="12.75" x14ac:dyDescent="0.2">
      <c r="A64" s="119">
        <v>61</v>
      </c>
      <c r="B64" s="120" t="s">
        <v>261</v>
      </c>
      <c r="C64" s="131" t="s">
        <v>262</v>
      </c>
      <c r="D64" s="121" t="s">
        <v>178</v>
      </c>
      <c r="E64" s="122" t="s">
        <v>178</v>
      </c>
      <c r="F64" s="123"/>
      <c r="G64" s="124"/>
    </row>
    <row r="65" spans="1:7" s="125" customFormat="1" ht="12.75" x14ac:dyDescent="0.2">
      <c r="A65" s="119">
        <v>62</v>
      </c>
      <c r="B65" s="120" t="s">
        <v>263</v>
      </c>
      <c r="C65" s="121" t="s">
        <v>207</v>
      </c>
      <c r="D65" s="121" t="s">
        <v>188</v>
      </c>
      <c r="E65" s="122" t="s">
        <v>189</v>
      </c>
      <c r="F65" s="123"/>
      <c r="G65" s="124"/>
    </row>
    <row r="66" spans="1:7" s="125" customFormat="1" ht="12.75" x14ac:dyDescent="0.2">
      <c r="A66" s="119">
        <v>63</v>
      </c>
      <c r="B66" s="120" t="s">
        <v>264</v>
      </c>
      <c r="C66" s="121">
        <v>3</v>
      </c>
      <c r="D66" s="121" t="s">
        <v>191</v>
      </c>
      <c r="E66" s="122" t="s">
        <v>188</v>
      </c>
      <c r="F66" s="122"/>
      <c r="G66" s="124"/>
    </row>
    <row r="67" spans="1:7" s="125" customFormat="1" ht="12.75" x14ac:dyDescent="0.2">
      <c r="A67" s="119">
        <v>64</v>
      </c>
      <c r="B67" s="120" t="s">
        <v>265</v>
      </c>
      <c r="C67" s="121">
        <v>1</v>
      </c>
      <c r="D67" s="121" t="s">
        <v>188</v>
      </c>
      <c r="E67" s="122" t="s">
        <v>175</v>
      </c>
      <c r="F67" s="123"/>
      <c r="G67" s="124"/>
    </row>
    <row r="68" spans="1:7" s="125" customFormat="1" ht="12.75" x14ac:dyDescent="0.2">
      <c r="A68" s="119">
        <v>65</v>
      </c>
      <c r="B68" s="120" t="s">
        <v>266</v>
      </c>
      <c r="C68" s="121">
        <v>4</v>
      </c>
      <c r="D68" s="121" t="s">
        <v>188</v>
      </c>
      <c r="E68" s="122" t="s">
        <v>175</v>
      </c>
      <c r="F68" s="123"/>
      <c r="G68" s="124"/>
    </row>
    <row r="69" spans="1:7" s="125" customFormat="1" ht="12.75" x14ac:dyDescent="0.2">
      <c r="A69" s="119">
        <v>66</v>
      </c>
      <c r="B69" s="120" t="s">
        <v>267</v>
      </c>
      <c r="C69" s="121">
        <v>1</v>
      </c>
      <c r="D69" s="121" t="s">
        <v>191</v>
      </c>
      <c r="E69" s="122" t="s">
        <v>189</v>
      </c>
      <c r="F69" s="123"/>
      <c r="G69" s="124"/>
    </row>
    <row r="70" spans="1:7" s="125" customFormat="1" ht="12.75" x14ac:dyDescent="0.2">
      <c r="A70" s="119">
        <v>67</v>
      </c>
      <c r="B70" s="120" t="s">
        <v>268</v>
      </c>
      <c r="C70" s="121">
        <v>5</v>
      </c>
      <c r="D70" s="121" t="s">
        <v>202</v>
      </c>
      <c r="E70" s="122" t="s">
        <v>189</v>
      </c>
      <c r="F70" s="123"/>
      <c r="G70" s="124"/>
    </row>
    <row r="71" spans="1:7" s="125" customFormat="1" ht="12.75" x14ac:dyDescent="0.2">
      <c r="A71" s="119">
        <v>68</v>
      </c>
      <c r="B71" s="120" t="s">
        <v>269</v>
      </c>
      <c r="C71" s="121">
        <v>3</v>
      </c>
      <c r="D71" s="121" t="s">
        <v>178</v>
      </c>
      <c r="E71" s="122" t="s">
        <v>178</v>
      </c>
      <c r="F71" s="123"/>
      <c r="G71" s="124"/>
    </row>
    <row r="72" spans="1:7" s="125" customFormat="1" ht="12.75" x14ac:dyDescent="0.2">
      <c r="A72" s="119">
        <v>69</v>
      </c>
      <c r="B72" s="120" t="s">
        <v>270</v>
      </c>
      <c r="C72" s="121">
        <v>6</v>
      </c>
      <c r="D72" s="121" t="s">
        <v>180</v>
      </c>
      <c r="E72" s="122" t="s">
        <v>175</v>
      </c>
      <c r="F72" s="123"/>
      <c r="G72" s="124"/>
    </row>
    <row r="73" spans="1:7" s="125" customFormat="1" ht="12.75" x14ac:dyDescent="0.2">
      <c r="A73" s="119">
        <v>70</v>
      </c>
      <c r="B73" s="120" t="s">
        <v>271</v>
      </c>
      <c r="C73" s="121">
        <v>2</v>
      </c>
      <c r="D73" s="121" t="s">
        <v>180</v>
      </c>
      <c r="E73" s="122" t="s">
        <v>175</v>
      </c>
      <c r="F73" s="123"/>
      <c r="G73" s="124"/>
    </row>
    <row r="74" spans="1:7" s="125" customFormat="1" ht="12.75" x14ac:dyDescent="0.2">
      <c r="A74" s="119">
        <v>71</v>
      </c>
      <c r="B74" s="120" t="s">
        <v>272</v>
      </c>
      <c r="C74" s="121">
        <v>2</v>
      </c>
      <c r="D74" s="121" t="s">
        <v>180</v>
      </c>
      <c r="E74" s="122" t="s">
        <v>175</v>
      </c>
      <c r="F74" s="123"/>
      <c r="G74" s="124"/>
    </row>
    <row r="75" spans="1:7" s="125" customFormat="1" ht="12.75" x14ac:dyDescent="0.2">
      <c r="A75" s="119">
        <v>72</v>
      </c>
      <c r="B75" s="120" t="s">
        <v>273</v>
      </c>
      <c r="C75" s="121">
        <v>4</v>
      </c>
      <c r="D75" s="121" t="s">
        <v>180</v>
      </c>
      <c r="E75" s="122" t="s">
        <v>175</v>
      </c>
      <c r="F75" s="123"/>
      <c r="G75" s="124"/>
    </row>
    <row r="76" spans="1:7" s="125" customFormat="1" ht="12.75" x14ac:dyDescent="0.2">
      <c r="A76" s="119">
        <v>73</v>
      </c>
      <c r="B76" s="120" t="s">
        <v>274</v>
      </c>
      <c r="C76" s="121">
        <v>4</v>
      </c>
      <c r="D76" s="121" t="s">
        <v>178</v>
      </c>
      <c r="E76" s="122" t="s">
        <v>275</v>
      </c>
      <c r="F76" s="123"/>
      <c r="G76" s="124"/>
    </row>
    <row r="77" spans="1:7" s="125" customFormat="1" ht="12.75" x14ac:dyDescent="0.2">
      <c r="A77" s="119">
        <v>74</v>
      </c>
      <c r="B77" s="120" t="s">
        <v>276</v>
      </c>
      <c r="C77" s="121" t="s">
        <v>186</v>
      </c>
      <c r="D77" s="121" t="s">
        <v>188</v>
      </c>
      <c r="E77" s="122" t="s">
        <v>189</v>
      </c>
      <c r="F77" s="123"/>
      <c r="G77" s="124"/>
    </row>
    <row r="78" spans="1:7" s="125" customFormat="1" ht="12.75" x14ac:dyDescent="0.2">
      <c r="A78" s="119">
        <v>75</v>
      </c>
      <c r="B78" s="120" t="s">
        <v>277</v>
      </c>
      <c r="C78" s="121">
        <v>2</v>
      </c>
      <c r="D78" s="121" t="s">
        <v>180</v>
      </c>
      <c r="E78" s="122" t="s">
        <v>181</v>
      </c>
      <c r="F78" s="123"/>
      <c r="G78" s="124"/>
    </row>
    <row r="79" spans="1:7" s="125" customFormat="1" ht="12.75" x14ac:dyDescent="0.2">
      <c r="A79" s="119">
        <v>76</v>
      </c>
      <c r="B79" s="127" t="s">
        <v>278</v>
      </c>
      <c r="C79" s="128">
        <v>1</v>
      </c>
      <c r="D79" s="128" t="s">
        <v>178</v>
      </c>
      <c r="E79" s="129" t="s">
        <v>279</v>
      </c>
      <c r="F79" s="137"/>
      <c r="G79" s="130" t="s">
        <v>184</v>
      </c>
    </row>
    <row r="80" spans="1:7" s="125" customFormat="1" ht="12.75" x14ac:dyDescent="0.2">
      <c r="A80" s="119">
        <v>77</v>
      </c>
      <c r="B80" s="120" t="s">
        <v>280</v>
      </c>
      <c r="C80" s="121">
        <v>2</v>
      </c>
      <c r="D80" s="121" t="s">
        <v>178</v>
      </c>
      <c r="E80" s="122" t="s">
        <v>281</v>
      </c>
      <c r="F80" s="123"/>
      <c r="G80" s="124"/>
    </row>
    <row r="81" spans="1:7" s="125" customFormat="1" ht="12.75" x14ac:dyDescent="0.2">
      <c r="A81" s="119">
        <v>78</v>
      </c>
      <c r="B81" s="120" t="s">
        <v>282</v>
      </c>
      <c r="C81" s="121">
        <v>9</v>
      </c>
      <c r="D81" s="121" t="s">
        <v>191</v>
      </c>
      <c r="E81" s="122" t="s">
        <v>283</v>
      </c>
      <c r="F81" s="123"/>
      <c r="G81" s="124"/>
    </row>
    <row r="82" spans="1:7" s="125" customFormat="1" ht="12.75" x14ac:dyDescent="0.2">
      <c r="A82" s="119">
        <v>79</v>
      </c>
      <c r="B82" s="120" t="s">
        <v>284</v>
      </c>
      <c r="C82" s="133" t="s">
        <v>285</v>
      </c>
      <c r="D82" s="121" t="s">
        <v>180</v>
      </c>
      <c r="E82" s="122" t="s">
        <v>181</v>
      </c>
      <c r="F82" s="123"/>
      <c r="G82" s="124"/>
    </row>
    <row r="83" spans="1:7" s="125" customFormat="1" ht="12.75" x14ac:dyDescent="0.2">
      <c r="A83" s="119">
        <v>80</v>
      </c>
      <c r="B83" s="120" t="s">
        <v>286</v>
      </c>
      <c r="C83" s="121" t="s">
        <v>249</v>
      </c>
      <c r="D83" s="121" t="s">
        <v>188</v>
      </c>
      <c r="E83" s="122" t="s">
        <v>189</v>
      </c>
      <c r="F83" s="123"/>
      <c r="G83" s="124"/>
    </row>
    <row r="84" spans="1:7" s="125" customFormat="1" ht="12.75" x14ac:dyDescent="0.2">
      <c r="A84" s="119">
        <v>81</v>
      </c>
      <c r="B84" s="127" t="s">
        <v>287</v>
      </c>
      <c r="C84" s="128" t="s">
        <v>173</v>
      </c>
      <c r="D84" s="128" t="s">
        <v>174</v>
      </c>
      <c r="E84" s="129" t="s">
        <v>189</v>
      </c>
      <c r="F84" s="137"/>
      <c r="G84" s="130" t="s">
        <v>184</v>
      </c>
    </row>
    <row r="85" spans="1:7" s="125" customFormat="1" ht="12.75" x14ac:dyDescent="0.2">
      <c r="A85" s="119">
        <v>82</v>
      </c>
      <c r="B85" s="120" t="s">
        <v>288</v>
      </c>
      <c r="C85" s="121" t="s">
        <v>198</v>
      </c>
      <c r="D85" s="121" t="s">
        <v>180</v>
      </c>
      <c r="E85" s="122" t="s">
        <v>289</v>
      </c>
      <c r="F85" s="123"/>
      <c r="G85" s="124"/>
    </row>
    <row r="86" spans="1:7" s="125" customFormat="1" ht="12.75" x14ac:dyDescent="0.2">
      <c r="A86" s="119">
        <v>83</v>
      </c>
      <c r="B86" s="120" t="s">
        <v>290</v>
      </c>
      <c r="C86" s="131">
        <v>25</v>
      </c>
      <c r="D86" s="121" t="s">
        <v>180</v>
      </c>
      <c r="E86" s="122" t="s">
        <v>175</v>
      </c>
      <c r="F86" s="123"/>
      <c r="G86" s="124"/>
    </row>
    <row r="87" spans="1:7" s="125" customFormat="1" ht="12.75" x14ac:dyDescent="0.2">
      <c r="A87" s="119">
        <v>84</v>
      </c>
      <c r="B87" s="120" t="s">
        <v>291</v>
      </c>
      <c r="C87" s="121" t="s">
        <v>186</v>
      </c>
      <c r="D87" s="121" t="s">
        <v>178</v>
      </c>
      <c r="E87" s="122"/>
      <c r="F87" s="123"/>
      <c r="G87" s="124"/>
    </row>
    <row r="88" spans="1:7" s="125" customFormat="1" ht="12.75" x14ac:dyDescent="0.2">
      <c r="A88" s="119">
        <v>85</v>
      </c>
      <c r="B88" s="120" t="s">
        <v>292</v>
      </c>
      <c r="C88" s="121" t="s">
        <v>249</v>
      </c>
      <c r="D88" s="121" t="s">
        <v>174</v>
      </c>
      <c r="E88" s="122" t="s">
        <v>189</v>
      </c>
      <c r="F88" s="123"/>
      <c r="G88" s="124"/>
    </row>
    <row r="89" spans="1:7" s="125" customFormat="1" ht="12.75" x14ac:dyDescent="0.2">
      <c r="A89" s="119">
        <v>86</v>
      </c>
      <c r="B89" s="120" t="s">
        <v>293</v>
      </c>
      <c r="C89" s="121">
        <v>50</v>
      </c>
      <c r="D89" s="121" t="s">
        <v>191</v>
      </c>
      <c r="E89" s="122" t="s">
        <v>189</v>
      </c>
      <c r="F89" s="123"/>
      <c r="G89" s="124"/>
    </row>
    <row r="90" spans="1:7" s="125" customFormat="1" ht="12.75" x14ac:dyDescent="0.2">
      <c r="A90" s="119">
        <v>87</v>
      </c>
      <c r="B90" s="120" t="s">
        <v>294</v>
      </c>
      <c r="C90" s="121" t="s">
        <v>186</v>
      </c>
      <c r="D90" s="121" t="s">
        <v>178</v>
      </c>
      <c r="E90" s="122" t="s">
        <v>295</v>
      </c>
      <c r="F90" s="123"/>
      <c r="G90" s="124"/>
    </row>
    <row r="91" spans="1:7" s="125" customFormat="1" ht="12.75" x14ac:dyDescent="0.2">
      <c r="A91" s="119">
        <v>88</v>
      </c>
      <c r="B91" s="127" t="s">
        <v>296</v>
      </c>
      <c r="C91" s="128">
        <v>5</v>
      </c>
      <c r="D91" s="128" t="s">
        <v>174</v>
      </c>
      <c r="E91" s="129" t="s">
        <v>297</v>
      </c>
      <c r="F91" s="137"/>
      <c r="G91" s="130" t="s">
        <v>184</v>
      </c>
    </row>
    <row r="92" spans="1:7" s="125" customFormat="1" ht="12.75" x14ac:dyDescent="0.2">
      <c r="A92" s="119">
        <v>89</v>
      </c>
      <c r="B92" s="127" t="s">
        <v>298</v>
      </c>
      <c r="C92" s="128" t="s">
        <v>201</v>
      </c>
      <c r="D92" s="128" t="s">
        <v>202</v>
      </c>
      <c r="E92" s="129" t="s">
        <v>201</v>
      </c>
      <c r="F92" s="129"/>
      <c r="G92" s="130"/>
    </row>
    <row r="93" spans="1:7" s="125" customFormat="1" ht="12.75" x14ac:dyDescent="0.2">
      <c r="A93" s="119">
        <v>90</v>
      </c>
      <c r="B93" s="127" t="s">
        <v>299</v>
      </c>
      <c r="C93" s="128" t="s">
        <v>201</v>
      </c>
      <c r="D93" s="128" t="s">
        <v>202</v>
      </c>
      <c r="E93" s="129" t="s">
        <v>201</v>
      </c>
      <c r="F93" s="129"/>
      <c r="G93" s="130"/>
    </row>
    <row r="94" spans="1:7" s="125" customFormat="1" ht="12.75" x14ac:dyDescent="0.2">
      <c r="A94" s="119">
        <v>91</v>
      </c>
      <c r="B94" s="127" t="s">
        <v>300</v>
      </c>
      <c r="C94" s="128" t="s">
        <v>186</v>
      </c>
      <c r="D94" s="128" t="s">
        <v>188</v>
      </c>
      <c r="E94" s="129" t="s">
        <v>189</v>
      </c>
      <c r="F94" s="129"/>
      <c r="G94" s="130" t="s">
        <v>184</v>
      </c>
    </row>
    <row r="95" spans="1:7" s="125" customFormat="1" ht="12.75" x14ac:dyDescent="0.2">
      <c r="A95" s="119">
        <v>92</v>
      </c>
      <c r="B95" s="120" t="s">
        <v>301</v>
      </c>
      <c r="C95" s="131" t="s">
        <v>302</v>
      </c>
      <c r="D95" s="121" t="s">
        <v>174</v>
      </c>
      <c r="E95" s="122" t="s">
        <v>189</v>
      </c>
      <c r="F95" s="122"/>
      <c r="G95" s="124"/>
    </row>
    <row r="96" spans="1:7" s="125" customFormat="1" ht="12.75" x14ac:dyDescent="0.2">
      <c r="A96" s="119">
        <v>93</v>
      </c>
      <c r="B96" s="127" t="s">
        <v>303</v>
      </c>
      <c r="C96" s="128" t="s">
        <v>231</v>
      </c>
      <c r="D96" s="128" t="s">
        <v>174</v>
      </c>
      <c r="E96" s="129" t="s">
        <v>175</v>
      </c>
      <c r="F96" s="137"/>
      <c r="G96" s="130" t="s">
        <v>184</v>
      </c>
    </row>
    <row r="97" spans="1:7" s="125" customFormat="1" ht="12.75" x14ac:dyDescent="0.2">
      <c r="A97" s="119">
        <v>94</v>
      </c>
      <c r="B97" s="120" t="s">
        <v>304</v>
      </c>
      <c r="C97" s="121">
        <v>9</v>
      </c>
      <c r="D97" s="121" t="s">
        <v>188</v>
      </c>
      <c r="E97" s="122" t="s">
        <v>189</v>
      </c>
      <c r="F97" s="123"/>
      <c r="G97" s="124"/>
    </row>
    <row r="98" spans="1:7" s="125" customFormat="1" ht="12.75" x14ac:dyDescent="0.2">
      <c r="A98" s="119">
        <v>95</v>
      </c>
      <c r="B98" s="120" t="s">
        <v>305</v>
      </c>
      <c r="C98" s="121">
        <v>7</v>
      </c>
      <c r="D98" s="121" t="s">
        <v>188</v>
      </c>
      <c r="E98" s="122" t="s">
        <v>189</v>
      </c>
      <c r="F98" s="123"/>
      <c r="G98" s="124"/>
    </row>
    <row r="99" spans="1:7" s="125" customFormat="1" ht="12.75" x14ac:dyDescent="0.2">
      <c r="A99" s="119">
        <v>96</v>
      </c>
      <c r="B99" s="120" t="s">
        <v>306</v>
      </c>
      <c r="C99" s="133" t="s">
        <v>307</v>
      </c>
      <c r="D99" s="121" t="s">
        <v>188</v>
      </c>
      <c r="E99" s="122" t="s">
        <v>175</v>
      </c>
      <c r="F99" s="123"/>
      <c r="G99" s="124"/>
    </row>
    <row r="100" spans="1:7" s="125" customFormat="1" ht="12.75" x14ac:dyDescent="0.2">
      <c r="A100" s="119">
        <v>97</v>
      </c>
      <c r="B100" s="120" t="s">
        <v>308</v>
      </c>
      <c r="C100" s="121">
        <v>2</v>
      </c>
      <c r="D100" s="121" t="s">
        <v>174</v>
      </c>
      <c r="E100" s="122" t="s">
        <v>175</v>
      </c>
      <c r="F100" s="123"/>
      <c r="G100" s="124"/>
    </row>
    <row r="101" spans="1:7" s="125" customFormat="1" ht="12.75" x14ac:dyDescent="0.2">
      <c r="A101" s="119">
        <v>98</v>
      </c>
      <c r="B101" s="120" t="s">
        <v>309</v>
      </c>
      <c r="C101" s="121" t="s">
        <v>186</v>
      </c>
      <c r="D101" s="121" t="s">
        <v>178</v>
      </c>
      <c r="E101" s="122" t="s">
        <v>178</v>
      </c>
      <c r="F101" s="123"/>
      <c r="G101" s="124"/>
    </row>
    <row r="102" spans="1:7" s="125" customFormat="1" ht="12.75" x14ac:dyDescent="0.2">
      <c r="A102" s="119">
        <v>99</v>
      </c>
      <c r="B102" s="120" t="s">
        <v>310</v>
      </c>
      <c r="C102" s="121">
        <v>2</v>
      </c>
      <c r="D102" s="121" t="s">
        <v>174</v>
      </c>
      <c r="E102" s="122" t="s">
        <v>189</v>
      </c>
      <c r="F102" s="123"/>
      <c r="G102" s="124"/>
    </row>
    <row r="103" spans="1:7" s="125" customFormat="1" ht="12.75" x14ac:dyDescent="0.2">
      <c r="A103" s="119">
        <v>100</v>
      </c>
      <c r="B103" s="120" t="s">
        <v>311</v>
      </c>
      <c r="C103" s="121" t="s">
        <v>186</v>
      </c>
      <c r="D103" s="121" t="s">
        <v>178</v>
      </c>
      <c r="E103" s="122" t="s">
        <v>178</v>
      </c>
      <c r="F103" s="123"/>
      <c r="G103" s="124"/>
    </row>
    <row r="104" spans="1:7" s="125" customFormat="1" ht="12.75" x14ac:dyDescent="0.2">
      <c r="A104" s="119">
        <v>101</v>
      </c>
      <c r="B104" s="120" t="s">
        <v>312</v>
      </c>
      <c r="C104" s="121" t="s">
        <v>313</v>
      </c>
      <c r="D104" s="121" t="s">
        <v>199</v>
      </c>
      <c r="E104" s="122" t="s">
        <v>189</v>
      </c>
      <c r="F104" s="123"/>
      <c r="G104" s="124"/>
    </row>
    <row r="105" spans="1:7" s="125" customFormat="1" ht="12.75" x14ac:dyDescent="0.2">
      <c r="A105" s="119">
        <v>102</v>
      </c>
      <c r="B105" s="120" t="s">
        <v>314</v>
      </c>
      <c r="C105" s="121" t="s">
        <v>207</v>
      </c>
      <c r="D105" s="121" t="s">
        <v>188</v>
      </c>
      <c r="E105" s="122" t="s">
        <v>175</v>
      </c>
      <c r="F105" s="122"/>
      <c r="G105" s="124"/>
    </row>
    <row r="106" spans="1:7" s="125" customFormat="1" ht="12.75" x14ac:dyDescent="0.2">
      <c r="A106" s="119">
        <v>103</v>
      </c>
      <c r="B106" s="120" t="s">
        <v>315</v>
      </c>
      <c r="C106" s="121">
        <v>6</v>
      </c>
      <c r="D106" s="121" t="s">
        <v>180</v>
      </c>
      <c r="E106" s="122" t="s">
        <v>175</v>
      </c>
      <c r="F106" s="123"/>
      <c r="G106" s="124"/>
    </row>
    <row r="107" spans="1:7" s="125" customFormat="1" ht="12.75" x14ac:dyDescent="0.2">
      <c r="A107" s="119">
        <v>104</v>
      </c>
      <c r="B107" s="120" t="s">
        <v>316</v>
      </c>
      <c r="C107" s="121" t="s">
        <v>317</v>
      </c>
      <c r="D107" s="121" t="s">
        <v>199</v>
      </c>
      <c r="E107" s="122" t="s">
        <v>188</v>
      </c>
      <c r="F107" s="123"/>
      <c r="G107" s="124"/>
    </row>
    <row r="108" spans="1:7" s="125" customFormat="1" ht="12.75" x14ac:dyDescent="0.2">
      <c r="A108" s="119">
        <v>105</v>
      </c>
      <c r="B108" s="120" t="s">
        <v>318</v>
      </c>
      <c r="C108" s="121">
        <v>4</v>
      </c>
      <c r="D108" s="121" t="s">
        <v>191</v>
      </c>
      <c r="E108" s="122" t="s">
        <v>175</v>
      </c>
      <c r="F108" s="123"/>
      <c r="G108" s="124"/>
    </row>
    <row r="109" spans="1:7" s="125" customFormat="1" ht="12.75" x14ac:dyDescent="0.2">
      <c r="A109" s="119">
        <v>106</v>
      </c>
      <c r="B109" s="120" t="s">
        <v>319</v>
      </c>
      <c r="C109" s="121">
        <v>1</v>
      </c>
      <c r="D109" s="121" t="s">
        <v>191</v>
      </c>
      <c r="E109" s="122" t="s">
        <v>175</v>
      </c>
      <c r="F109" s="123"/>
      <c r="G109" s="124"/>
    </row>
    <row r="110" spans="1:7" s="125" customFormat="1" ht="12.75" x14ac:dyDescent="0.2">
      <c r="A110" s="119">
        <v>107</v>
      </c>
      <c r="B110" s="127" t="s">
        <v>320</v>
      </c>
      <c r="C110" s="128"/>
      <c r="D110" s="128" t="s">
        <v>174</v>
      </c>
      <c r="E110" s="129"/>
      <c r="F110" s="129"/>
      <c r="G110" s="130"/>
    </row>
    <row r="111" spans="1:7" s="125" customFormat="1" ht="12.75" x14ac:dyDescent="0.2">
      <c r="A111" s="119">
        <v>108</v>
      </c>
      <c r="B111" s="120" t="s">
        <v>321</v>
      </c>
      <c r="C111" s="121" t="s">
        <v>186</v>
      </c>
      <c r="D111" s="121" t="s">
        <v>188</v>
      </c>
      <c r="E111" s="122" t="s">
        <v>189</v>
      </c>
      <c r="F111" s="123"/>
      <c r="G111" s="124"/>
    </row>
    <row r="112" spans="1:7" s="125" customFormat="1" ht="12.75" x14ac:dyDescent="0.2">
      <c r="A112" s="119">
        <v>109</v>
      </c>
      <c r="B112" s="120" t="s">
        <v>322</v>
      </c>
      <c r="C112" s="121">
        <v>1</v>
      </c>
      <c r="D112" s="121" t="s">
        <v>178</v>
      </c>
      <c r="E112" s="122" t="s">
        <v>178</v>
      </c>
      <c r="F112" s="123"/>
      <c r="G112" s="124"/>
    </row>
    <row r="113" spans="1:7" s="125" customFormat="1" ht="12.75" x14ac:dyDescent="0.2">
      <c r="A113" s="119">
        <v>110</v>
      </c>
      <c r="B113" s="120" t="s">
        <v>323</v>
      </c>
      <c r="C113" s="121">
        <v>1</v>
      </c>
      <c r="D113" s="121" t="s">
        <v>174</v>
      </c>
      <c r="E113" s="122" t="s">
        <v>324</v>
      </c>
      <c r="F113" s="123"/>
      <c r="G113" s="124"/>
    </row>
    <row r="114" spans="1:7" s="125" customFormat="1" ht="12.75" x14ac:dyDescent="0.2">
      <c r="A114" s="119">
        <v>111</v>
      </c>
      <c r="B114" s="120" t="s">
        <v>325</v>
      </c>
      <c r="C114" s="133" t="s">
        <v>326</v>
      </c>
      <c r="D114" s="121" t="s">
        <v>199</v>
      </c>
      <c r="E114" s="122" t="s">
        <v>175</v>
      </c>
      <c r="F114" s="123"/>
      <c r="G114" s="124"/>
    </row>
    <row r="115" spans="1:7" s="125" customFormat="1" ht="12.75" x14ac:dyDescent="0.2">
      <c r="A115" s="119">
        <v>112</v>
      </c>
      <c r="B115" s="120" t="s">
        <v>327</v>
      </c>
      <c r="C115" s="121" t="s">
        <v>328</v>
      </c>
      <c r="D115" s="121" t="s">
        <v>199</v>
      </c>
      <c r="E115" s="122"/>
      <c r="F115" s="123"/>
      <c r="G115" s="124"/>
    </row>
    <row r="116" spans="1:7" s="125" customFormat="1" ht="12.75" x14ac:dyDescent="0.2">
      <c r="A116" s="119">
        <v>113</v>
      </c>
      <c r="B116" s="120" t="s">
        <v>329</v>
      </c>
      <c r="C116" s="121">
        <v>10</v>
      </c>
      <c r="D116" s="121" t="s">
        <v>191</v>
      </c>
      <c r="E116" s="122" t="s">
        <v>175</v>
      </c>
      <c r="F116" s="123"/>
      <c r="G116" s="124"/>
    </row>
    <row r="117" spans="1:7" s="125" customFormat="1" ht="12.75" x14ac:dyDescent="0.2">
      <c r="A117" s="119">
        <v>114</v>
      </c>
      <c r="B117" s="120" t="s">
        <v>330</v>
      </c>
      <c r="C117" s="121">
        <v>8</v>
      </c>
      <c r="D117" s="121" t="s">
        <v>188</v>
      </c>
      <c r="E117" s="122" t="s">
        <v>175</v>
      </c>
      <c r="F117" s="123"/>
      <c r="G117" s="124"/>
    </row>
    <row r="118" spans="1:7" s="125" customFormat="1" ht="12.75" x14ac:dyDescent="0.2">
      <c r="A118" s="119">
        <v>115</v>
      </c>
      <c r="B118" s="120" t="s">
        <v>331</v>
      </c>
      <c r="C118" s="121" t="s">
        <v>186</v>
      </c>
      <c r="D118" s="121" t="s">
        <v>188</v>
      </c>
      <c r="E118" s="122" t="s">
        <v>189</v>
      </c>
      <c r="F118" s="123"/>
      <c r="G118" s="124"/>
    </row>
    <row r="119" spans="1:7" s="125" customFormat="1" ht="12.75" x14ac:dyDescent="0.2">
      <c r="A119" s="119"/>
      <c r="B119" s="120"/>
      <c r="C119" s="121"/>
      <c r="D119" s="121"/>
      <c r="E119" s="122"/>
      <c r="F119" s="122"/>
      <c r="G119" s="124"/>
    </row>
  </sheetData>
  <autoFilter ref="G1:G119"/>
  <pageMargins left="0.70866141732283472" right="0.70866141732283472" top="0.43307086614173229" bottom="0.35433070866141736" header="0.31496062992125984" footer="0.31496062992125984"/>
  <pageSetup paperSize="9" scale="94" fitToHeight="3" orientation="landscape" r:id="rId1"/>
  <headerFooter>
    <oddHeader>&amp;CScout camp - equipment&amp;R&amp;P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zoomScale="120" zoomScaleNormal="120" workbookViewId="0">
      <pane ySplit="2" topLeftCell="A50" activePane="bottomLeft" state="frozen"/>
      <selection activeCell="B21" sqref="B21"/>
      <selection pane="bottomLeft" activeCell="A52" sqref="A52"/>
    </sheetView>
  </sheetViews>
  <sheetFormatPr defaultColWidth="9.140625" defaultRowHeight="15" x14ac:dyDescent="0.3"/>
  <cols>
    <col min="1" max="1" width="13.140625" style="71" customWidth="1"/>
    <col min="2" max="2" width="23.85546875" style="71" customWidth="1"/>
    <col min="3" max="3" width="15.5703125" style="71" customWidth="1"/>
    <col min="4" max="4" width="35.85546875" style="71" customWidth="1"/>
    <col min="5" max="5" width="23.5703125" style="71" customWidth="1"/>
    <col min="6" max="16384" width="9.140625" style="71"/>
  </cols>
  <sheetData>
    <row r="1" spans="1:5" ht="21.75" x14ac:dyDescent="0.45">
      <c r="A1" s="70"/>
      <c r="B1" s="70" t="s">
        <v>332</v>
      </c>
      <c r="C1" s="70"/>
    </row>
    <row r="2" spans="1:5" s="73" customFormat="1" ht="43.15" customHeight="1" x14ac:dyDescent="0.35">
      <c r="A2" s="72" t="s">
        <v>3</v>
      </c>
      <c r="B2" s="72" t="s">
        <v>333</v>
      </c>
      <c r="C2" s="72" t="s">
        <v>334</v>
      </c>
      <c r="D2" s="72" t="s">
        <v>335</v>
      </c>
      <c r="E2" s="72" t="s">
        <v>336</v>
      </c>
    </row>
    <row r="3" spans="1:5" ht="25.5" x14ac:dyDescent="0.3">
      <c r="A3" s="74" t="s">
        <v>337</v>
      </c>
      <c r="B3" s="75" t="s">
        <v>338</v>
      </c>
      <c r="C3" s="75" t="s">
        <v>207</v>
      </c>
      <c r="D3" s="75" t="s">
        <v>339</v>
      </c>
      <c r="E3" s="76" t="s">
        <v>340</v>
      </c>
    </row>
    <row r="4" spans="1:5" ht="25.5" x14ac:dyDescent="0.3">
      <c r="A4" s="77"/>
      <c r="B4" s="74" t="s">
        <v>341</v>
      </c>
      <c r="C4" s="74" t="s">
        <v>342</v>
      </c>
      <c r="D4" s="75" t="s">
        <v>343</v>
      </c>
      <c r="E4" s="76" t="s">
        <v>340</v>
      </c>
    </row>
    <row r="5" spans="1:5" ht="25.5" x14ac:dyDescent="0.3">
      <c r="A5" s="77"/>
      <c r="B5" s="77"/>
      <c r="C5" s="77"/>
      <c r="D5" s="75" t="s">
        <v>344</v>
      </c>
      <c r="E5" s="76"/>
    </row>
    <row r="6" spans="1:5" ht="19.5" customHeight="1" x14ac:dyDescent="0.3">
      <c r="A6" s="77"/>
      <c r="B6" s="78"/>
      <c r="C6" s="78"/>
      <c r="D6" s="75" t="s">
        <v>345</v>
      </c>
      <c r="E6" s="76"/>
    </row>
    <row r="7" spans="1:5" ht="25.5" x14ac:dyDescent="0.3">
      <c r="A7" s="233"/>
      <c r="B7" s="79" t="s">
        <v>346</v>
      </c>
      <c r="C7" s="79" t="s">
        <v>207</v>
      </c>
      <c r="D7" s="75" t="s">
        <v>347</v>
      </c>
      <c r="E7" s="76"/>
    </row>
    <row r="8" spans="1:5" ht="25.5" x14ac:dyDescent="0.3">
      <c r="A8" s="267"/>
      <c r="B8" s="266" t="s">
        <v>348</v>
      </c>
      <c r="C8" s="232" t="s">
        <v>349</v>
      </c>
      <c r="D8" s="75" t="s">
        <v>350</v>
      </c>
      <c r="E8" s="76" t="s">
        <v>351</v>
      </c>
    </row>
    <row r="9" spans="1:5" x14ac:dyDescent="0.3">
      <c r="A9" s="267"/>
      <c r="B9" s="268"/>
      <c r="C9" s="234"/>
      <c r="D9" s="75" t="s">
        <v>352</v>
      </c>
      <c r="E9" s="76"/>
    </row>
    <row r="10" spans="1:5" ht="25.5" x14ac:dyDescent="0.3">
      <c r="A10" s="233"/>
      <c r="B10" s="234" t="s">
        <v>353</v>
      </c>
      <c r="C10" s="234" t="s">
        <v>207</v>
      </c>
      <c r="D10" s="75" t="s">
        <v>354</v>
      </c>
      <c r="E10" s="76"/>
    </row>
    <row r="11" spans="1:5" ht="38.25" x14ac:dyDescent="0.3">
      <c r="A11" s="80" t="s">
        <v>907</v>
      </c>
      <c r="B11" s="80" t="s">
        <v>355</v>
      </c>
      <c r="C11" s="80" t="s">
        <v>356</v>
      </c>
      <c r="D11" s="81" t="s">
        <v>908</v>
      </c>
      <c r="E11" s="81" t="s">
        <v>357</v>
      </c>
    </row>
    <row r="12" spans="1:5" ht="38.25" x14ac:dyDescent="0.3">
      <c r="A12" s="82"/>
      <c r="B12" s="83"/>
      <c r="C12" s="83"/>
      <c r="D12" s="81" t="s">
        <v>358</v>
      </c>
      <c r="E12" s="81"/>
    </row>
    <row r="13" spans="1:5" ht="25.5" x14ac:dyDescent="0.3">
      <c r="A13" s="82"/>
      <c r="B13" s="80" t="s">
        <v>359</v>
      </c>
      <c r="C13" s="80" t="s">
        <v>356</v>
      </c>
      <c r="D13" s="81" t="s">
        <v>908</v>
      </c>
      <c r="E13" s="75" t="s">
        <v>360</v>
      </c>
    </row>
    <row r="14" spans="1:5" ht="25.5" x14ac:dyDescent="0.3">
      <c r="A14" s="82"/>
      <c r="B14" s="82"/>
      <c r="C14" s="82"/>
      <c r="D14" s="75" t="s">
        <v>361</v>
      </c>
      <c r="E14" s="81"/>
    </row>
    <row r="15" spans="1:5" ht="25.5" x14ac:dyDescent="0.3">
      <c r="A15" s="82"/>
      <c r="B15" s="83"/>
      <c r="C15" s="83"/>
      <c r="D15" s="81" t="s">
        <v>362</v>
      </c>
      <c r="E15" s="81"/>
    </row>
    <row r="16" spans="1:5" ht="25.5" x14ac:dyDescent="0.3">
      <c r="A16" s="82"/>
      <c r="B16" s="82" t="s">
        <v>363</v>
      </c>
      <c r="C16" s="80" t="s">
        <v>356</v>
      </c>
      <c r="D16" s="81" t="s">
        <v>909</v>
      </c>
      <c r="E16" s="81"/>
    </row>
    <row r="17" spans="1:5" ht="38.25" x14ac:dyDescent="0.3">
      <c r="A17" s="82"/>
      <c r="B17" s="81" t="s">
        <v>364</v>
      </c>
      <c r="C17" s="80" t="s">
        <v>356</v>
      </c>
      <c r="D17" s="81" t="s">
        <v>365</v>
      </c>
      <c r="E17" s="81" t="s">
        <v>366</v>
      </c>
    </row>
    <row r="18" spans="1:5" ht="33" customHeight="1" x14ac:dyDescent="0.3">
      <c r="A18" s="77"/>
      <c r="B18" s="74" t="s">
        <v>367</v>
      </c>
      <c r="C18" s="80" t="s">
        <v>356</v>
      </c>
      <c r="D18" s="75" t="s">
        <v>368</v>
      </c>
      <c r="E18" s="75"/>
    </row>
    <row r="19" spans="1:5" ht="29.25" customHeight="1" x14ac:dyDescent="0.3">
      <c r="A19" s="77"/>
      <c r="B19" s="77"/>
      <c r="C19" s="82"/>
      <c r="D19" s="75" t="s">
        <v>369</v>
      </c>
      <c r="E19" s="75"/>
    </row>
    <row r="20" spans="1:5" ht="38.25" x14ac:dyDescent="0.3">
      <c r="A20" s="82"/>
      <c r="B20" s="83"/>
      <c r="C20" s="83"/>
      <c r="D20" s="84" t="s">
        <v>370</v>
      </c>
      <c r="E20" s="75"/>
    </row>
    <row r="21" spans="1:5" ht="40.5" customHeight="1" x14ac:dyDescent="0.3">
      <c r="A21" s="80" t="s">
        <v>910</v>
      </c>
      <c r="B21" s="80" t="s">
        <v>371</v>
      </c>
      <c r="C21" s="80" t="s">
        <v>207</v>
      </c>
      <c r="D21" s="81" t="s">
        <v>911</v>
      </c>
      <c r="E21" s="81" t="s">
        <v>360</v>
      </c>
    </row>
    <row r="22" spans="1:5" ht="25.5" x14ac:dyDescent="0.3">
      <c r="A22" s="82"/>
      <c r="B22" s="82"/>
      <c r="C22" s="82"/>
      <c r="D22" s="81" t="s">
        <v>912</v>
      </c>
      <c r="E22" s="75"/>
    </row>
    <row r="23" spans="1:5" ht="25.5" x14ac:dyDescent="0.3">
      <c r="A23" s="82"/>
      <c r="B23" s="82"/>
      <c r="C23" s="82"/>
      <c r="D23" s="75" t="s">
        <v>913</v>
      </c>
      <c r="E23" s="81"/>
    </row>
    <row r="24" spans="1:5" ht="25.5" x14ac:dyDescent="0.3">
      <c r="A24" s="82"/>
      <c r="B24" s="82"/>
      <c r="C24" s="82"/>
      <c r="D24" s="75" t="s">
        <v>914</v>
      </c>
      <c r="E24" s="81"/>
    </row>
    <row r="25" spans="1:5" ht="25.5" x14ac:dyDescent="0.3">
      <c r="A25" s="82"/>
      <c r="B25" s="82"/>
      <c r="C25" s="82"/>
      <c r="D25" s="75" t="s">
        <v>372</v>
      </c>
      <c r="E25" s="81"/>
    </row>
    <row r="26" spans="1:5" ht="41.25" customHeight="1" x14ac:dyDescent="0.3">
      <c r="A26" s="82"/>
      <c r="B26" s="83"/>
      <c r="C26" s="83"/>
      <c r="D26" s="81" t="s">
        <v>373</v>
      </c>
      <c r="E26" s="81" t="s">
        <v>357</v>
      </c>
    </row>
    <row r="27" spans="1:5" ht="38.25" x14ac:dyDescent="0.3">
      <c r="A27" s="80" t="s">
        <v>907</v>
      </c>
      <c r="B27" s="80" t="s">
        <v>355</v>
      </c>
      <c r="C27" s="80" t="s">
        <v>356</v>
      </c>
      <c r="D27" s="81" t="s">
        <v>915</v>
      </c>
      <c r="E27" s="81" t="s">
        <v>357</v>
      </c>
    </row>
    <row r="28" spans="1:5" ht="38.25" x14ac:dyDescent="0.3">
      <c r="A28" s="82"/>
      <c r="B28" s="83"/>
      <c r="C28" s="83"/>
      <c r="D28" s="81" t="s">
        <v>358</v>
      </c>
      <c r="E28" s="81"/>
    </row>
    <row r="29" spans="1:5" ht="41.25" customHeight="1" x14ac:dyDescent="0.3">
      <c r="A29" s="82"/>
      <c r="B29" s="82" t="s">
        <v>916</v>
      </c>
      <c r="C29" s="80" t="s">
        <v>356</v>
      </c>
      <c r="D29" s="81" t="s">
        <v>915</v>
      </c>
      <c r="E29" s="81" t="s">
        <v>917</v>
      </c>
    </row>
    <row r="30" spans="1:5" ht="41.25" customHeight="1" x14ac:dyDescent="0.3">
      <c r="A30" s="82"/>
      <c r="B30" s="81" t="s">
        <v>919</v>
      </c>
      <c r="C30" s="80" t="s">
        <v>356</v>
      </c>
      <c r="D30" s="81" t="s">
        <v>915</v>
      </c>
      <c r="E30" s="81" t="s">
        <v>920</v>
      </c>
    </row>
    <row r="31" spans="1:5" ht="41.25" customHeight="1" x14ac:dyDescent="0.3">
      <c r="A31" s="82"/>
      <c r="B31" s="82" t="s">
        <v>922</v>
      </c>
      <c r="C31" s="80" t="s">
        <v>356</v>
      </c>
      <c r="D31" s="81" t="s">
        <v>921</v>
      </c>
      <c r="E31" s="81"/>
    </row>
    <row r="32" spans="1:5" x14ac:dyDescent="0.3">
      <c r="A32" s="82"/>
      <c r="B32" s="80" t="s">
        <v>374</v>
      </c>
      <c r="C32" s="80" t="s">
        <v>207</v>
      </c>
      <c r="D32" s="81" t="s">
        <v>375</v>
      </c>
      <c r="E32" s="81" t="s">
        <v>357</v>
      </c>
    </row>
    <row r="33" spans="1:5" x14ac:dyDescent="0.3">
      <c r="A33" s="82"/>
      <c r="B33" s="83"/>
      <c r="C33" s="83"/>
      <c r="D33" s="81" t="s">
        <v>376</v>
      </c>
      <c r="E33" s="81"/>
    </row>
    <row r="34" spans="1:5" ht="25.5" x14ac:dyDescent="0.3">
      <c r="A34" s="82"/>
      <c r="B34" s="81" t="s">
        <v>377</v>
      </c>
      <c r="C34" s="80" t="s">
        <v>207</v>
      </c>
      <c r="D34" s="81" t="s">
        <v>378</v>
      </c>
      <c r="E34" s="81" t="s">
        <v>357</v>
      </c>
    </row>
    <row r="35" spans="1:5" ht="25.5" x14ac:dyDescent="0.3">
      <c r="A35" s="82"/>
      <c r="B35" s="80" t="s">
        <v>379</v>
      </c>
      <c r="C35" s="80" t="s">
        <v>207</v>
      </c>
      <c r="D35" s="81" t="s">
        <v>380</v>
      </c>
      <c r="E35" s="81" t="s">
        <v>357</v>
      </c>
    </row>
    <row r="36" spans="1:5" ht="25.5" x14ac:dyDescent="0.3">
      <c r="A36" s="82"/>
      <c r="B36" s="83"/>
      <c r="C36" s="83"/>
      <c r="D36" s="81" t="s">
        <v>381</v>
      </c>
      <c r="E36" s="81"/>
    </row>
    <row r="37" spans="1:5" ht="29.25" customHeight="1" x14ac:dyDescent="0.3">
      <c r="A37" s="77"/>
      <c r="B37" s="266" t="s">
        <v>382</v>
      </c>
      <c r="C37" s="80" t="s">
        <v>207</v>
      </c>
      <c r="D37" s="85" t="s">
        <v>918</v>
      </c>
      <c r="E37" s="75" t="s">
        <v>357</v>
      </c>
    </row>
    <row r="38" spans="1:5" ht="40.5" customHeight="1" x14ac:dyDescent="0.3">
      <c r="A38" s="77"/>
      <c r="B38" s="267"/>
      <c r="C38" s="77"/>
      <c r="D38" s="85" t="s">
        <v>383</v>
      </c>
      <c r="E38" s="75"/>
    </row>
    <row r="39" spans="1:5" ht="38.25" x14ac:dyDescent="0.3">
      <c r="A39" s="77"/>
      <c r="B39" s="267"/>
      <c r="C39" s="77"/>
      <c r="D39" s="85" t="s">
        <v>384</v>
      </c>
      <c r="E39" s="75"/>
    </row>
    <row r="40" spans="1:5" ht="25.5" x14ac:dyDescent="0.3">
      <c r="A40" s="77"/>
      <c r="B40" s="267"/>
      <c r="C40" s="77"/>
      <c r="D40" s="85" t="s">
        <v>385</v>
      </c>
      <c r="E40" s="75"/>
    </row>
    <row r="41" spans="1:5" ht="27" customHeight="1" x14ac:dyDescent="0.3">
      <c r="A41" s="77"/>
      <c r="B41" s="267"/>
      <c r="C41" s="77"/>
      <c r="D41" s="85" t="s">
        <v>386</v>
      </c>
      <c r="E41" s="75"/>
    </row>
    <row r="42" spans="1:5" ht="25.5" x14ac:dyDescent="0.3">
      <c r="A42" s="77"/>
      <c r="B42" s="267"/>
      <c r="C42" s="77"/>
      <c r="D42" s="85" t="s">
        <v>387</v>
      </c>
      <c r="E42" s="75"/>
    </row>
    <row r="43" spans="1:5" x14ac:dyDescent="0.3">
      <c r="A43" s="77"/>
      <c r="B43" s="267"/>
      <c r="C43" s="77"/>
      <c r="D43" s="85" t="s">
        <v>388</v>
      </c>
      <c r="E43" s="75"/>
    </row>
    <row r="44" spans="1:5" ht="25.5" x14ac:dyDescent="0.3">
      <c r="A44" s="77"/>
      <c r="B44" s="267"/>
      <c r="C44" s="77" t="s">
        <v>207</v>
      </c>
      <c r="D44" s="85" t="s">
        <v>389</v>
      </c>
      <c r="E44" s="75"/>
    </row>
    <row r="45" spans="1:5" x14ac:dyDescent="0.3">
      <c r="A45" s="77"/>
      <c r="B45" s="267"/>
      <c r="C45" s="77"/>
      <c r="D45" s="85" t="s">
        <v>390</v>
      </c>
      <c r="E45" s="75"/>
    </row>
    <row r="46" spans="1:5" ht="25.5" x14ac:dyDescent="0.3">
      <c r="A46" s="78"/>
      <c r="B46" s="268"/>
      <c r="C46" s="78"/>
      <c r="D46" s="85" t="s">
        <v>391</v>
      </c>
      <c r="E46" s="75"/>
    </row>
    <row r="47" spans="1:5" ht="25.5" x14ac:dyDescent="0.3">
      <c r="A47" s="77" t="s">
        <v>392</v>
      </c>
      <c r="B47" s="234" t="s">
        <v>393</v>
      </c>
      <c r="C47" s="78" t="s">
        <v>207</v>
      </c>
      <c r="D47" s="85" t="s">
        <v>394</v>
      </c>
      <c r="E47" s="75"/>
    </row>
    <row r="48" spans="1:5" ht="25.5" x14ac:dyDescent="0.3">
      <c r="A48" s="77"/>
      <c r="B48" s="234" t="s">
        <v>395</v>
      </c>
      <c r="C48" s="78" t="s">
        <v>207</v>
      </c>
      <c r="D48" s="85" t="s">
        <v>396</v>
      </c>
      <c r="E48" s="75" t="s">
        <v>397</v>
      </c>
    </row>
    <row r="49" spans="1:5" ht="30" customHeight="1" x14ac:dyDescent="0.3">
      <c r="A49" s="77"/>
      <c r="B49" s="234" t="s">
        <v>398</v>
      </c>
      <c r="C49" s="78" t="s">
        <v>207</v>
      </c>
      <c r="D49" s="85" t="s">
        <v>399</v>
      </c>
      <c r="E49" s="75"/>
    </row>
    <row r="50" spans="1:5" ht="38.25" x14ac:dyDescent="0.3">
      <c r="A50" s="77"/>
      <c r="B50" s="234" t="s">
        <v>400</v>
      </c>
      <c r="C50" s="78" t="s">
        <v>207</v>
      </c>
      <c r="D50" s="85" t="s">
        <v>401</v>
      </c>
      <c r="E50" s="75"/>
    </row>
    <row r="51" spans="1:5" ht="34.5" customHeight="1" x14ac:dyDescent="0.3">
      <c r="A51" s="74" t="s">
        <v>402</v>
      </c>
      <c r="B51" s="75" t="s">
        <v>403</v>
      </c>
      <c r="C51" s="75" t="s">
        <v>404</v>
      </c>
      <c r="D51" s="75" t="s">
        <v>405</v>
      </c>
      <c r="E51" s="75" t="s">
        <v>406</v>
      </c>
    </row>
    <row r="52" spans="1:5" ht="42.75" customHeight="1" x14ac:dyDescent="0.3">
      <c r="A52" s="77"/>
      <c r="B52" s="266" t="s">
        <v>407</v>
      </c>
      <c r="C52" s="264" t="s">
        <v>356</v>
      </c>
      <c r="D52" s="75" t="s">
        <v>408</v>
      </c>
      <c r="E52" s="75" t="s">
        <v>409</v>
      </c>
    </row>
    <row r="53" spans="1:5" ht="51" x14ac:dyDescent="0.3">
      <c r="A53" s="77"/>
      <c r="B53" s="268"/>
      <c r="C53" s="265"/>
      <c r="D53" s="75" t="s">
        <v>410</v>
      </c>
      <c r="E53" s="75" t="s">
        <v>411</v>
      </c>
    </row>
    <row r="54" spans="1:5" ht="34.5" customHeight="1" x14ac:dyDescent="0.3">
      <c r="A54" s="77"/>
      <c r="B54" s="74" t="s">
        <v>412</v>
      </c>
      <c r="C54" s="74" t="s">
        <v>404</v>
      </c>
      <c r="D54" s="75" t="s">
        <v>413</v>
      </c>
      <c r="E54" s="75"/>
    </row>
    <row r="55" spans="1:5" ht="25.5" x14ac:dyDescent="0.3">
      <c r="A55" s="77"/>
      <c r="B55" s="74" t="s">
        <v>414</v>
      </c>
      <c r="C55" s="74" t="s">
        <v>404</v>
      </c>
      <c r="D55" s="75" t="s">
        <v>415</v>
      </c>
      <c r="E55" s="75"/>
    </row>
    <row r="56" spans="1:5" ht="25.5" x14ac:dyDescent="0.3">
      <c r="A56" s="77"/>
      <c r="B56" s="77"/>
      <c r="C56" s="77"/>
      <c r="D56" s="75" t="s">
        <v>416</v>
      </c>
      <c r="E56" s="75"/>
    </row>
    <row r="57" spans="1:5" ht="25.5" x14ac:dyDescent="0.3">
      <c r="A57" s="77"/>
      <c r="B57" s="78"/>
      <c r="C57" s="78"/>
      <c r="D57" s="75" t="s">
        <v>417</v>
      </c>
      <c r="E57" s="75" t="s">
        <v>418</v>
      </c>
    </row>
    <row r="58" spans="1:5" ht="25.5" x14ac:dyDescent="0.3">
      <c r="A58" s="77"/>
      <c r="B58" s="75" t="s">
        <v>419</v>
      </c>
      <c r="C58" s="75" t="s">
        <v>149</v>
      </c>
      <c r="D58" s="75" t="s">
        <v>420</v>
      </c>
      <c r="E58" s="75" t="s">
        <v>421</v>
      </c>
    </row>
    <row r="59" spans="1:5" ht="38.25" x14ac:dyDescent="0.3">
      <c r="A59" s="77"/>
      <c r="B59" s="266" t="s">
        <v>422</v>
      </c>
      <c r="C59" s="232" t="s">
        <v>423</v>
      </c>
      <c r="D59" s="75" t="s">
        <v>424</v>
      </c>
      <c r="E59" s="75" t="s">
        <v>425</v>
      </c>
    </row>
    <row r="60" spans="1:5" ht="25.5" x14ac:dyDescent="0.3">
      <c r="A60" s="77"/>
      <c r="B60" s="267"/>
      <c r="C60" s="233"/>
      <c r="D60" s="75" t="s">
        <v>426</v>
      </c>
      <c r="E60" s="75" t="s">
        <v>427</v>
      </c>
    </row>
    <row r="61" spans="1:5" x14ac:dyDescent="0.3">
      <c r="A61" s="267"/>
      <c r="B61" s="267"/>
      <c r="C61" s="233"/>
      <c r="D61" s="75" t="s">
        <v>428</v>
      </c>
      <c r="E61" s="75"/>
    </row>
    <row r="62" spans="1:5" ht="25.5" x14ac:dyDescent="0.3">
      <c r="A62" s="267"/>
      <c r="B62" s="77"/>
      <c r="C62" s="77"/>
      <c r="D62" s="75" t="s">
        <v>429</v>
      </c>
      <c r="E62" s="75"/>
    </row>
    <row r="63" spans="1:5" ht="38.25" x14ac:dyDescent="0.3">
      <c r="A63" s="78"/>
      <c r="B63" s="78"/>
      <c r="C63" s="78"/>
      <c r="D63" s="75" t="s">
        <v>430</v>
      </c>
      <c r="E63" s="75"/>
    </row>
  </sheetData>
  <mergeCells count="7">
    <mergeCell ref="C52:C53"/>
    <mergeCell ref="B59:B61"/>
    <mergeCell ref="A61:A62"/>
    <mergeCell ref="A8:A9"/>
    <mergeCell ref="B8:B9"/>
    <mergeCell ref="B37:B46"/>
    <mergeCell ref="B52:B53"/>
  </mergeCells>
  <pageMargins left="0.44" right="0.4" top="0.32" bottom="0.35433070866141736" header="0.26" footer="0.31496062992125984"/>
  <pageSetup paperSize="9" scale="8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zoomScale="120" zoomScaleNormal="120" workbookViewId="0">
      <pane xSplit="1" ySplit="4" topLeftCell="B39" activePane="bottomRight" state="frozen"/>
      <selection pane="topRight" activeCell="B21" sqref="B21"/>
      <selection pane="bottomLeft" activeCell="B21" sqref="B21"/>
      <selection pane="bottomRight" activeCell="B46" sqref="B46"/>
    </sheetView>
  </sheetViews>
  <sheetFormatPr defaultColWidth="8.85546875" defaultRowHeight="15" x14ac:dyDescent="0.25"/>
  <cols>
    <col min="1" max="1" width="6.140625" style="110" customWidth="1"/>
    <col min="2" max="2" width="44.28515625" style="111" bestFit="1" customWidth="1"/>
    <col min="3" max="3" width="8.42578125" style="110" customWidth="1"/>
    <col min="4" max="4" width="9.7109375" style="110" customWidth="1"/>
    <col min="5" max="5" width="8.5703125" style="110" customWidth="1"/>
    <col min="6" max="6" width="23.28515625" style="110" customWidth="1"/>
    <col min="7" max="16384" width="8.85546875" style="111"/>
  </cols>
  <sheetData>
    <row r="1" spans="1:6" ht="24.75" customHeight="1" x14ac:dyDescent="0.3">
      <c r="B1" s="136" t="str">
        <f>budget!B1</f>
        <v>WINTER 2018</v>
      </c>
    </row>
    <row r="2" spans="1:6" ht="10.15" customHeight="1" thickBot="1" x14ac:dyDescent="0.3"/>
    <row r="3" spans="1:6" s="118" customFormat="1" ht="12.75" x14ac:dyDescent="0.2">
      <c r="A3" s="269" t="s">
        <v>165</v>
      </c>
      <c r="B3" s="271" t="s">
        <v>166</v>
      </c>
      <c r="C3" s="273" t="s">
        <v>431</v>
      </c>
      <c r="D3" s="274"/>
      <c r="E3" s="271" t="s">
        <v>432</v>
      </c>
      <c r="F3" s="275" t="s">
        <v>433</v>
      </c>
    </row>
    <row r="4" spans="1:6" s="118" customFormat="1" ht="12.75" x14ac:dyDescent="0.2">
      <c r="A4" s="270"/>
      <c r="B4" s="272"/>
      <c r="C4" s="235" t="s">
        <v>434</v>
      </c>
      <c r="D4" s="235" t="s">
        <v>435</v>
      </c>
      <c r="E4" s="272"/>
      <c r="F4" s="276"/>
    </row>
    <row r="5" spans="1:6" s="125" customFormat="1" ht="12.75" x14ac:dyDescent="0.2">
      <c r="A5" s="119">
        <v>1</v>
      </c>
      <c r="B5" s="195" t="s">
        <v>450</v>
      </c>
      <c r="C5" s="196"/>
      <c r="D5" s="196"/>
      <c r="E5" s="197" t="s">
        <v>149</v>
      </c>
      <c r="F5" s="198" t="s">
        <v>451</v>
      </c>
    </row>
    <row r="6" spans="1:6" s="125" customFormat="1" ht="12.75" x14ac:dyDescent="0.2">
      <c r="A6" s="119">
        <v>2</v>
      </c>
      <c r="B6" s="195" t="s">
        <v>452</v>
      </c>
      <c r="C6" s="196"/>
      <c r="D6" s="196" t="s">
        <v>453</v>
      </c>
      <c r="E6" s="197" t="s">
        <v>149</v>
      </c>
      <c r="F6" s="198"/>
    </row>
    <row r="7" spans="1:6" s="125" customFormat="1" ht="12.75" x14ac:dyDescent="0.2">
      <c r="A7" s="119">
        <v>3</v>
      </c>
      <c r="B7" s="195" t="s">
        <v>454</v>
      </c>
      <c r="C7" s="196"/>
      <c r="D7" s="196" t="s">
        <v>453</v>
      </c>
      <c r="E7" s="197" t="s">
        <v>10</v>
      </c>
      <c r="F7" s="198"/>
    </row>
    <row r="8" spans="1:6" s="125" customFormat="1" ht="12.75" x14ac:dyDescent="0.2">
      <c r="A8" s="119">
        <v>4</v>
      </c>
      <c r="B8" s="195" t="s">
        <v>455</v>
      </c>
      <c r="C8" s="196"/>
      <c r="D8" s="196"/>
      <c r="E8" s="197" t="s">
        <v>10</v>
      </c>
      <c r="F8" s="198"/>
    </row>
    <row r="9" spans="1:6" s="125" customFormat="1" ht="12.75" x14ac:dyDescent="0.2">
      <c r="A9" s="119">
        <v>5</v>
      </c>
      <c r="B9" s="195" t="s">
        <v>456</v>
      </c>
      <c r="C9" s="196"/>
      <c r="D9" s="196">
        <v>43101</v>
      </c>
      <c r="E9" s="197" t="s">
        <v>149</v>
      </c>
      <c r="F9" s="198" t="s">
        <v>457</v>
      </c>
    </row>
    <row r="10" spans="1:6" s="125" customFormat="1" ht="12.75" x14ac:dyDescent="0.2">
      <c r="A10" s="119">
        <v>6</v>
      </c>
      <c r="B10" s="195" t="s">
        <v>458</v>
      </c>
      <c r="C10" s="196"/>
      <c r="D10" s="196"/>
      <c r="E10" s="197" t="s">
        <v>459</v>
      </c>
      <c r="F10" s="198"/>
    </row>
    <row r="11" spans="1:6" s="125" customFormat="1" ht="12.75" x14ac:dyDescent="0.2">
      <c r="A11" s="119">
        <v>7</v>
      </c>
      <c r="B11" s="195" t="s">
        <v>460</v>
      </c>
      <c r="C11" s="196"/>
      <c r="D11" s="196"/>
      <c r="E11" s="197"/>
      <c r="F11" s="198"/>
    </row>
    <row r="12" spans="1:6" s="125" customFormat="1" ht="12.75" x14ac:dyDescent="0.2">
      <c r="A12" s="119">
        <v>8</v>
      </c>
      <c r="B12" s="195" t="s">
        <v>461</v>
      </c>
      <c r="C12" s="196"/>
      <c r="D12" s="196"/>
      <c r="E12" s="197" t="s">
        <v>459</v>
      </c>
      <c r="F12" s="198"/>
    </row>
    <row r="13" spans="1:6" s="125" customFormat="1" ht="12.75" x14ac:dyDescent="0.2">
      <c r="A13" s="119">
        <v>9</v>
      </c>
      <c r="B13" s="195" t="s">
        <v>462</v>
      </c>
      <c r="C13" s="196"/>
      <c r="D13" s="196"/>
      <c r="E13" s="197" t="s">
        <v>149</v>
      </c>
      <c r="F13" s="198" t="s">
        <v>459</v>
      </c>
    </row>
    <row r="14" spans="1:6" s="125" customFormat="1" ht="12.75" x14ac:dyDescent="0.2">
      <c r="A14" s="119">
        <v>10</v>
      </c>
      <c r="B14" s="195" t="s">
        <v>463</v>
      </c>
      <c r="C14" s="196"/>
      <c r="D14" s="196"/>
      <c r="E14" s="197" t="s">
        <v>459</v>
      </c>
      <c r="F14" s="198"/>
    </row>
    <row r="15" spans="1:6" s="125" customFormat="1" ht="12.75" x14ac:dyDescent="0.2">
      <c r="A15" s="119">
        <v>11</v>
      </c>
      <c r="B15" s="120" t="s">
        <v>464</v>
      </c>
      <c r="C15" s="135"/>
      <c r="D15" s="135"/>
      <c r="E15" s="121"/>
      <c r="F15" s="134"/>
    </row>
    <row r="16" spans="1:6" s="125" customFormat="1" ht="12.75" x14ac:dyDescent="0.2">
      <c r="A16" s="119">
        <v>12</v>
      </c>
      <c r="B16" s="120" t="s">
        <v>465</v>
      </c>
      <c r="C16" s="135"/>
      <c r="D16" s="135"/>
      <c r="E16" s="121"/>
      <c r="F16" s="134"/>
    </row>
    <row r="17" spans="1:6" s="125" customFormat="1" ht="12.75" x14ac:dyDescent="0.2">
      <c r="A17" s="119">
        <v>13</v>
      </c>
      <c r="B17" s="195" t="s">
        <v>466</v>
      </c>
      <c r="C17" s="196"/>
      <c r="D17" s="196"/>
      <c r="E17" s="197" t="s">
        <v>467</v>
      </c>
      <c r="F17" s="198" t="s">
        <v>459</v>
      </c>
    </row>
    <row r="18" spans="1:6" s="125" customFormat="1" ht="12.75" x14ac:dyDescent="0.2">
      <c r="A18" s="119">
        <v>14</v>
      </c>
      <c r="B18" s="244" t="s">
        <v>436</v>
      </c>
      <c r="C18" s="196">
        <v>43126</v>
      </c>
      <c r="D18" s="196"/>
      <c r="E18" s="197"/>
      <c r="F18" s="198"/>
    </row>
    <row r="19" spans="1:6" s="125" customFormat="1" ht="12.75" x14ac:dyDescent="0.2">
      <c r="A19" s="119">
        <v>15</v>
      </c>
      <c r="B19" s="244" t="s">
        <v>437</v>
      </c>
      <c r="C19" s="196">
        <v>43126</v>
      </c>
      <c r="D19" s="196"/>
      <c r="E19" s="197"/>
      <c r="F19" s="198"/>
    </row>
    <row r="20" spans="1:6" s="125" customFormat="1" ht="12.75" x14ac:dyDescent="0.2">
      <c r="A20" s="119">
        <v>16</v>
      </c>
      <c r="B20" s="244" t="s">
        <v>438</v>
      </c>
      <c r="C20" s="196">
        <v>43126</v>
      </c>
      <c r="D20" s="196"/>
      <c r="E20" s="197"/>
      <c r="F20" s="198"/>
    </row>
    <row r="21" spans="1:6" s="125" customFormat="1" ht="12.75" x14ac:dyDescent="0.2">
      <c r="A21" s="119">
        <v>17</v>
      </c>
      <c r="B21" s="120" t="s">
        <v>468</v>
      </c>
      <c r="C21" s="135"/>
      <c r="D21" s="135"/>
      <c r="E21" s="121"/>
      <c r="F21" s="134"/>
    </row>
    <row r="22" spans="1:6" s="125" customFormat="1" ht="12.75" x14ac:dyDescent="0.2">
      <c r="A22" s="119">
        <v>18</v>
      </c>
      <c r="B22" s="120" t="s">
        <v>469</v>
      </c>
      <c r="C22" s="135"/>
      <c r="D22" s="135"/>
      <c r="E22" s="121"/>
      <c r="F22" s="134"/>
    </row>
    <row r="23" spans="1:6" s="125" customFormat="1" ht="12.75" x14ac:dyDescent="0.2">
      <c r="A23" s="119">
        <v>19</v>
      </c>
      <c r="B23" s="120" t="s">
        <v>470</v>
      </c>
      <c r="C23" s="135"/>
      <c r="D23" s="135"/>
      <c r="E23" s="121"/>
      <c r="F23" s="134"/>
    </row>
    <row r="24" spans="1:6" s="125" customFormat="1" ht="12.75" x14ac:dyDescent="0.2">
      <c r="A24" s="119">
        <v>20</v>
      </c>
      <c r="B24" s="195" t="s">
        <v>471</v>
      </c>
      <c r="C24" s="196"/>
      <c r="D24" s="196"/>
      <c r="E24" s="197" t="s">
        <v>149</v>
      </c>
      <c r="F24" s="198" t="s">
        <v>472</v>
      </c>
    </row>
    <row r="25" spans="1:6" s="125" customFormat="1" ht="12.75" x14ac:dyDescent="0.2">
      <c r="A25" s="119">
        <v>21</v>
      </c>
      <c r="B25" s="120" t="s">
        <v>473</v>
      </c>
      <c r="C25" s="135"/>
      <c r="D25" s="135"/>
      <c r="E25" s="121"/>
      <c r="F25" s="134" t="s">
        <v>474</v>
      </c>
    </row>
    <row r="26" spans="1:6" s="125" customFormat="1" ht="12.75" x14ac:dyDescent="0.2">
      <c r="A26" s="119">
        <v>22</v>
      </c>
      <c r="B26" s="120" t="s">
        <v>475</v>
      </c>
      <c r="C26" s="135"/>
      <c r="D26" s="135"/>
      <c r="E26" s="121"/>
      <c r="F26" s="134"/>
    </row>
    <row r="27" spans="1:6" s="125" customFormat="1" ht="12.75" x14ac:dyDescent="0.2">
      <c r="A27" s="119">
        <v>23</v>
      </c>
      <c r="B27" s="120" t="s">
        <v>476</v>
      </c>
      <c r="C27" s="135"/>
      <c r="D27" s="135"/>
      <c r="E27" s="121" t="s">
        <v>149</v>
      </c>
      <c r="F27" s="134"/>
    </row>
    <row r="28" spans="1:6" s="125" customFormat="1" ht="12.75" x14ac:dyDescent="0.2">
      <c r="A28" s="119">
        <v>24</v>
      </c>
      <c r="B28" s="120" t="s">
        <v>477</v>
      </c>
      <c r="C28" s="135"/>
      <c r="D28" s="135"/>
      <c r="E28" s="121" t="s">
        <v>149</v>
      </c>
      <c r="F28" s="134"/>
    </row>
    <row r="29" spans="1:6" s="125" customFormat="1" ht="12.75" x14ac:dyDescent="0.2">
      <c r="A29" s="119">
        <v>25</v>
      </c>
      <c r="B29" s="120" t="s">
        <v>439</v>
      </c>
      <c r="C29" s="135">
        <v>43126</v>
      </c>
      <c r="D29" s="135"/>
      <c r="E29" s="121"/>
      <c r="F29" s="134"/>
    </row>
    <row r="30" spans="1:6" s="125" customFormat="1" ht="12.75" x14ac:dyDescent="0.2">
      <c r="A30" s="119">
        <v>26</v>
      </c>
      <c r="B30" s="195" t="s">
        <v>440</v>
      </c>
      <c r="C30" s="196">
        <v>43126</v>
      </c>
      <c r="D30" s="196">
        <v>43123</v>
      </c>
      <c r="E30" s="197" t="s">
        <v>925</v>
      </c>
      <c r="F30" s="198"/>
    </row>
    <row r="31" spans="1:6" s="125" customFormat="1" ht="12.75" x14ac:dyDescent="0.2">
      <c r="A31" s="119">
        <v>27</v>
      </c>
      <c r="B31" s="195" t="s">
        <v>441</v>
      </c>
      <c r="C31" s="196">
        <v>43126</v>
      </c>
      <c r="D31" s="196">
        <v>43122</v>
      </c>
      <c r="E31" s="197" t="s">
        <v>149</v>
      </c>
      <c r="F31" s="198"/>
    </row>
    <row r="32" spans="1:6" s="125" customFormat="1" ht="12.75" x14ac:dyDescent="0.2">
      <c r="A32" s="119">
        <v>28</v>
      </c>
      <c r="B32" s="120" t="s">
        <v>442</v>
      </c>
      <c r="C32" s="135">
        <v>43126</v>
      </c>
      <c r="D32" s="135"/>
      <c r="E32" s="121"/>
      <c r="F32" s="134"/>
    </row>
    <row r="33" spans="1:6" s="125" customFormat="1" ht="12.75" x14ac:dyDescent="0.2">
      <c r="A33" s="119">
        <v>29</v>
      </c>
      <c r="B33" s="120" t="s">
        <v>443</v>
      </c>
      <c r="C33" s="135">
        <v>43126</v>
      </c>
      <c r="D33" s="135"/>
      <c r="E33" s="121"/>
      <c r="F33" s="134"/>
    </row>
    <row r="34" spans="1:6" s="125" customFormat="1" ht="12.75" x14ac:dyDescent="0.2">
      <c r="A34" s="119">
        <v>30</v>
      </c>
      <c r="B34" s="195" t="s">
        <v>444</v>
      </c>
      <c r="C34" s="196">
        <v>43126</v>
      </c>
      <c r="D34" s="196">
        <v>43122</v>
      </c>
      <c r="E34" s="197" t="s">
        <v>467</v>
      </c>
      <c r="F34" s="198"/>
    </row>
    <row r="35" spans="1:6" s="125" customFormat="1" ht="12.75" x14ac:dyDescent="0.2">
      <c r="A35" s="119">
        <v>31</v>
      </c>
      <c r="B35" s="195" t="s">
        <v>445</v>
      </c>
      <c r="C35" s="196">
        <v>43126</v>
      </c>
      <c r="D35" s="196">
        <v>43122</v>
      </c>
      <c r="E35" s="197" t="s">
        <v>467</v>
      </c>
      <c r="F35" s="198"/>
    </row>
    <row r="36" spans="1:6" s="125" customFormat="1" ht="12.75" x14ac:dyDescent="0.2">
      <c r="A36" s="119">
        <v>32</v>
      </c>
      <c r="B36" s="195" t="s">
        <v>446</v>
      </c>
      <c r="C36" s="196">
        <v>43126</v>
      </c>
      <c r="D36" s="196">
        <v>43122</v>
      </c>
      <c r="E36" s="197" t="s">
        <v>467</v>
      </c>
      <c r="F36" s="198"/>
    </row>
    <row r="37" spans="1:6" s="125" customFormat="1" ht="12.75" x14ac:dyDescent="0.2">
      <c r="A37" s="119">
        <v>33</v>
      </c>
      <c r="B37" s="195" t="s">
        <v>447</v>
      </c>
      <c r="C37" s="196">
        <v>43126</v>
      </c>
      <c r="D37" s="196">
        <v>43122</v>
      </c>
      <c r="E37" s="197" t="s">
        <v>467</v>
      </c>
      <c r="F37" s="198"/>
    </row>
    <row r="38" spans="1:6" s="125" customFormat="1" ht="12.75" x14ac:dyDescent="0.2">
      <c r="A38" s="119">
        <v>34</v>
      </c>
      <c r="B38" s="195" t="s">
        <v>478</v>
      </c>
      <c r="C38" s="196"/>
      <c r="D38" s="196"/>
      <c r="E38" s="197" t="s">
        <v>145</v>
      </c>
      <c r="F38" s="198" t="s">
        <v>472</v>
      </c>
    </row>
    <row r="39" spans="1:6" s="125" customFormat="1" ht="12.75" x14ac:dyDescent="0.2">
      <c r="A39" s="119">
        <v>35</v>
      </c>
      <c r="B39" s="120" t="s">
        <v>448</v>
      </c>
      <c r="C39" s="135">
        <v>43126</v>
      </c>
      <c r="D39" s="135"/>
      <c r="E39" s="121"/>
      <c r="F39" s="134"/>
    </row>
    <row r="40" spans="1:6" s="125" customFormat="1" ht="12.75" x14ac:dyDescent="0.2">
      <c r="A40" s="119">
        <v>36</v>
      </c>
      <c r="B40" s="120" t="s">
        <v>479</v>
      </c>
      <c r="C40" s="135"/>
      <c r="D40" s="135"/>
      <c r="E40" s="121"/>
      <c r="F40" s="134"/>
    </row>
    <row r="41" spans="1:6" s="125" customFormat="1" ht="12.75" x14ac:dyDescent="0.2">
      <c r="A41" s="119">
        <v>37</v>
      </c>
      <c r="B41" s="120" t="s">
        <v>449</v>
      </c>
      <c r="C41" s="135"/>
      <c r="D41" s="135"/>
      <c r="E41" s="121" t="s">
        <v>147</v>
      </c>
      <c r="F41" s="134"/>
    </row>
    <row r="42" spans="1:6" s="125" customFormat="1" ht="12.75" x14ac:dyDescent="0.2">
      <c r="A42" s="119">
        <v>38</v>
      </c>
      <c r="B42" s="195" t="s">
        <v>480</v>
      </c>
      <c r="C42" s="196"/>
      <c r="D42" s="196"/>
      <c r="E42" s="197" t="s">
        <v>149</v>
      </c>
      <c r="F42" s="198"/>
    </row>
    <row r="43" spans="1:6" s="125" customFormat="1" ht="12.75" x14ac:dyDescent="0.2">
      <c r="A43" s="119">
        <v>39</v>
      </c>
      <c r="B43" s="195" t="s">
        <v>481</v>
      </c>
      <c r="C43" s="196"/>
      <c r="D43" s="196"/>
      <c r="E43" s="197"/>
      <c r="F43" s="198"/>
    </row>
    <row r="44" spans="1:6" s="125" customFormat="1" ht="12.75" x14ac:dyDescent="0.2">
      <c r="A44" s="119">
        <v>40</v>
      </c>
      <c r="B44" s="120" t="s">
        <v>482</v>
      </c>
      <c r="C44" s="135"/>
      <c r="D44" s="135"/>
      <c r="E44" s="121"/>
      <c r="F44" s="134"/>
    </row>
    <row r="45" spans="1:6" s="125" customFormat="1" ht="12.75" x14ac:dyDescent="0.2">
      <c r="A45" s="119">
        <v>41</v>
      </c>
      <c r="B45" s="120" t="s">
        <v>483</v>
      </c>
      <c r="C45" s="135"/>
      <c r="D45" s="135"/>
      <c r="E45" s="121"/>
      <c r="F45" s="134"/>
    </row>
    <row r="46" spans="1:6" s="125" customFormat="1" ht="12.75" x14ac:dyDescent="0.2">
      <c r="A46" s="119">
        <v>42</v>
      </c>
      <c r="B46" s="120" t="s">
        <v>484</v>
      </c>
      <c r="C46" s="135"/>
      <c r="D46" s="135"/>
      <c r="E46" s="121"/>
      <c r="F46" s="134"/>
    </row>
    <row r="47" spans="1:6" s="125" customFormat="1" ht="12.75" x14ac:dyDescent="0.2">
      <c r="A47" s="119">
        <v>43</v>
      </c>
      <c r="B47" s="120" t="s">
        <v>485</v>
      </c>
      <c r="C47" s="135"/>
      <c r="D47" s="135"/>
      <c r="E47" s="121"/>
      <c r="F47" s="134"/>
    </row>
    <row r="48" spans="1:6" s="125" customFormat="1" ht="12.75" x14ac:dyDescent="0.2">
      <c r="A48" s="119">
        <v>44</v>
      </c>
      <c r="B48" s="120" t="s">
        <v>486</v>
      </c>
      <c r="C48" s="135"/>
      <c r="D48" s="135"/>
      <c r="E48" s="121"/>
      <c r="F48" s="134"/>
    </row>
    <row r="49" spans="1:6" s="125" customFormat="1" ht="12.75" x14ac:dyDescent="0.2">
      <c r="A49" s="119">
        <v>45</v>
      </c>
      <c r="B49" s="120" t="s">
        <v>487</v>
      </c>
      <c r="C49" s="135"/>
      <c r="D49" s="135"/>
      <c r="E49" s="121"/>
      <c r="F49" s="134"/>
    </row>
    <row r="50" spans="1:6" s="125" customFormat="1" ht="12.75" x14ac:dyDescent="0.2">
      <c r="A50" s="119">
        <v>46</v>
      </c>
      <c r="B50" s="120" t="s">
        <v>488</v>
      </c>
      <c r="C50" s="135"/>
      <c r="D50" s="135"/>
      <c r="E50" s="121"/>
      <c r="F50" s="134"/>
    </row>
    <row r="51" spans="1:6" s="125" customFormat="1" ht="12.75" x14ac:dyDescent="0.2">
      <c r="A51" s="119">
        <v>47</v>
      </c>
      <c r="B51" s="120" t="s">
        <v>489</v>
      </c>
      <c r="C51" s="135"/>
      <c r="D51" s="135"/>
      <c r="E51" s="121"/>
      <c r="F51" s="134"/>
    </row>
    <row r="52" spans="1:6" s="125" customFormat="1" ht="12.75" x14ac:dyDescent="0.2">
      <c r="A52" s="119">
        <v>48</v>
      </c>
      <c r="B52" s="120" t="s">
        <v>490</v>
      </c>
      <c r="C52" s="135"/>
      <c r="D52" s="135"/>
      <c r="E52" s="121"/>
      <c r="F52" s="134"/>
    </row>
    <row r="53" spans="1:6" s="125" customFormat="1" ht="12.75" x14ac:dyDescent="0.2">
      <c r="A53" s="119">
        <v>49</v>
      </c>
      <c r="B53" s="120" t="s">
        <v>491</v>
      </c>
      <c r="C53" s="135"/>
      <c r="D53" s="135"/>
      <c r="E53" s="121"/>
      <c r="F53" s="134"/>
    </row>
    <row r="54" spans="1:6" s="125" customFormat="1" ht="12.75" x14ac:dyDescent="0.2">
      <c r="A54" s="119">
        <v>50</v>
      </c>
      <c r="B54" s="120" t="s">
        <v>492</v>
      </c>
      <c r="C54" s="135"/>
      <c r="D54" s="135"/>
      <c r="E54" s="121"/>
      <c r="F54" s="134"/>
    </row>
    <row r="55" spans="1:6" x14ac:dyDescent="0.25">
      <c r="A55" s="119"/>
      <c r="B55" s="120"/>
      <c r="C55" s="135"/>
      <c r="D55" s="135"/>
      <c r="E55" s="121"/>
      <c r="F55" s="124"/>
    </row>
    <row r="56" spans="1:6" x14ac:dyDescent="0.25">
      <c r="A56" s="119"/>
      <c r="B56" s="120"/>
      <c r="C56" s="135"/>
      <c r="D56" s="135"/>
      <c r="E56" s="121"/>
      <c r="F56" s="124"/>
    </row>
    <row r="57" spans="1:6" x14ac:dyDescent="0.25">
      <c r="A57" s="119"/>
      <c r="B57" s="120"/>
      <c r="C57" s="135"/>
      <c r="D57" s="135"/>
      <c r="E57" s="121"/>
      <c r="F57" s="124"/>
    </row>
    <row r="58" spans="1:6" x14ac:dyDescent="0.25">
      <c r="A58" s="119"/>
      <c r="B58" s="120"/>
      <c r="C58" s="135"/>
      <c r="D58" s="135"/>
      <c r="E58" s="121"/>
      <c r="F58" s="124"/>
    </row>
    <row r="59" spans="1:6" x14ac:dyDescent="0.25">
      <c r="A59" s="119"/>
      <c r="B59" s="120"/>
      <c r="C59" s="120"/>
      <c r="D59" s="120"/>
      <c r="E59" s="121"/>
      <c r="F59" s="124"/>
    </row>
    <row r="60" spans="1:6" x14ac:dyDescent="0.25">
      <c r="A60" s="119"/>
      <c r="B60" s="120"/>
      <c r="C60" s="120"/>
      <c r="D60" s="120"/>
      <c r="E60" s="121"/>
      <c r="F60" s="124"/>
    </row>
  </sheetData>
  <sortState ref="A5:F54">
    <sortCondition ref="A5"/>
  </sortState>
  <mergeCells count="5">
    <mergeCell ref="A3:A4"/>
    <mergeCell ref="B3:B4"/>
    <mergeCell ref="C3:D3"/>
    <mergeCell ref="E3:E4"/>
    <mergeCell ref="F3:F4"/>
  </mergeCells>
  <pageMargins left="0.23622047244094491" right="0.23622047244094491" top="0.74803149606299213" bottom="0.74803149606299213" header="0.31496062992125984" footer="0.31496062992125984"/>
  <pageSetup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topLeftCell="B1" zoomScale="130" zoomScaleNormal="130" workbookViewId="0">
      <pane xSplit="3" ySplit="3" topLeftCell="E4" activePane="bottomRight" state="frozen"/>
      <selection pane="topRight" activeCell="E1" sqref="E1"/>
      <selection pane="bottomLeft" activeCell="B4" sqref="B4"/>
      <selection pane="bottomRight" activeCell="H17" sqref="H17"/>
    </sheetView>
  </sheetViews>
  <sheetFormatPr defaultColWidth="8.85546875" defaultRowHeight="12.75" x14ac:dyDescent="0.2"/>
  <cols>
    <col min="1" max="1" width="2.28515625" style="63" customWidth="1"/>
    <col min="2" max="2" width="3.140625" style="63" customWidth="1"/>
    <col min="3" max="3" width="9" style="63" customWidth="1"/>
    <col min="4" max="5" width="9.85546875" style="63" customWidth="1"/>
    <col min="6" max="6" width="8.42578125" style="63" customWidth="1"/>
    <col min="7" max="7" width="12.5703125" style="225" customWidth="1"/>
    <col min="8" max="8" width="17.140625" style="63" customWidth="1"/>
    <col min="9" max="9" width="19.85546875" style="63" customWidth="1"/>
    <col min="10" max="10" width="17.28515625" style="63" customWidth="1"/>
    <col min="11" max="11" width="9.5703125" style="63" customWidth="1"/>
    <col min="12" max="12" width="8.140625" style="63" customWidth="1"/>
    <col min="13" max="13" width="28.7109375" style="63" bestFit="1" customWidth="1"/>
    <col min="14" max="16384" width="8.85546875" style="63"/>
  </cols>
  <sheetData>
    <row r="1" spans="1:13" ht="22.5" thickBot="1" x14ac:dyDescent="0.25">
      <c r="A1" s="60"/>
      <c r="B1" s="61"/>
      <c r="C1" s="61"/>
      <c r="D1" s="62" t="s">
        <v>0</v>
      </c>
      <c r="E1" s="62"/>
      <c r="F1" s="62"/>
      <c r="G1" s="224"/>
      <c r="H1" s="62"/>
      <c r="I1" s="62"/>
      <c r="J1" s="62"/>
      <c r="K1" s="62"/>
      <c r="L1" s="60"/>
      <c r="M1" s="60"/>
    </row>
    <row r="2" spans="1:13" ht="32.25" customHeight="1" thickBot="1" x14ac:dyDescent="0.25">
      <c r="B2" s="66"/>
      <c r="C2" s="66"/>
      <c r="D2" s="66"/>
      <c r="E2" s="66"/>
      <c r="F2" s="66"/>
      <c r="G2" s="220"/>
      <c r="H2" s="66"/>
      <c r="I2" s="66"/>
      <c r="J2" s="66"/>
      <c r="K2" s="277" t="s">
        <v>509</v>
      </c>
      <c r="L2" s="278"/>
      <c r="M2" s="138" t="s">
        <v>510</v>
      </c>
    </row>
    <row r="3" spans="1:13" ht="43.15" customHeight="1" thickBot="1" x14ac:dyDescent="0.25">
      <c r="B3" s="65">
        <v>0</v>
      </c>
      <c r="C3" s="68" t="s">
        <v>511</v>
      </c>
      <c r="D3" s="64" t="s">
        <v>512</v>
      </c>
      <c r="E3" s="64"/>
      <c r="F3" s="64" t="s">
        <v>493</v>
      </c>
      <c r="G3" s="221" t="s">
        <v>513</v>
      </c>
      <c r="H3" s="64" t="s">
        <v>494</v>
      </c>
      <c r="I3" s="64" t="s">
        <v>495</v>
      </c>
      <c r="J3" s="64" t="s">
        <v>496</v>
      </c>
      <c r="K3" s="223" t="s">
        <v>514</v>
      </c>
      <c r="L3" s="67" t="s">
        <v>515</v>
      </c>
      <c r="M3" s="139"/>
    </row>
    <row r="4" spans="1:13" s="58" customFormat="1" ht="12.95" customHeight="1" x14ac:dyDescent="0.25">
      <c r="B4" s="58">
        <f t="shared" ref="B4:B18" si="0">B3+1</f>
        <v>1</v>
      </c>
      <c r="C4" s="242" t="s">
        <v>938</v>
      </c>
      <c r="D4" s="242"/>
      <c r="E4" s="242" t="s">
        <v>923</v>
      </c>
      <c r="G4" s="226">
        <v>38520</v>
      </c>
      <c r="L4" s="58" t="s">
        <v>516</v>
      </c>
    </row>
    <row r="5" spans="1:13" s="58" customFormat="1" ht="12.95" customHeight="1" x14ac:dyDescent="0.25">
      <c r="B5" s="58">
        <f t="shared" si="0"/>
        <v>2</v>
      </c>
      <c r="C5" s="242" t="s">
        <v>498</v>
      </c>
      <c r="D5" s="242"/>
      <c r="E5" s="242" t="s">
        <v>923</v>
      </c>
      <c r="G5" s="226"/>
    </row>
    <row r="6" spans="1:13" s="58" customFormat="1" ht="12.95" customHeight="1" x14ac:dyDescent="0.25">
      <c r="B6" s="58">
        <f t="shared" si="0"/>
        <v>3</v>
      </c>
      <c r="C6" s="242" t="s">
        <v>499</v>
      </c>
      <c r="D6" s="242"/>
      <c r="E6" s="242" t="s">
        <v>923</v>
      </c>
      <c r="G6" s="226"/>
      <c r="L6" s="58" t="s">
        <v>516</v>
      </c>
    </row>
    <row r="7" spans="1:13" s="58" customFormat="1" ht="12.95" customHeight="1" x14ac:dyDescent="0.25">
      <c r="B7" s="58">
        <f t="shared" si="0"/>
        <v>4</v>
      </c>
      <c r="C7" s="242" t="s">
        <v>505</v>
      </c>
      <c r="D7" s="242"/>
      <c r="E7" s="242" t="s">
        <v>923</v>
      </c>
      <c r="G7" s="226"/>
    </row>
    <row r="8" spans="1:13" s="58" customFormat="1" ht="12.95" customHeight="1" x14ac:dyDescent="0.25">
      <c r="B8" s="58">
        <f t="shared" si="0"/>
        <v>5</v>
      </c>
      <c r="C8" s="242" t="s">
        <v>506</v>
      </c>
      <c r="D8" s="242"/>
      <c r="E8" s="242" t="s">
        <v>923</v>
      </c>
      <c r="G8" s="226"/>
    </row>
    <row r="9" spans="1:13" s="58" customFormat="1" ht="12.95" customHeight="1" x14ac:dyDescent="0.25">
      <c r="B9" s="58">
        <f t="shared" si="0"/>
        <v>6</v>
      </c>
      <c r="C9" s="242" t="s">
        <v>506</v>
      </c>
      <c r="D9" s="242"/>
      <c r="E9" s="242" t="s">
        <v>923</v>
      </c>
      <c r="G9" s="226"/>
      <c r="I9" s="58" t="s">
        <v>936</v>
      </c>
    </row>
    <row r="10" spans="1:13" s="58" customFormat="1" ht="12.95" customHeight="1" x14ac:dyDescent="0.25">
      <c r="B10" s="58">
        <f t="shared" si="0"/>
        <v>7</v>
      </c>
      <c r="C10" s="242" t="s">
        <v>507</v>
      </c>
      <c r="D10" s="242"/>
      <c r="E10" s="242" t="s">
        <v>923</v>
      </c>
      <c r="G10" s="226"/>
    </row>
    <row r="11" spans="1:13" s="58" customFormat="1" ht="12.95" customHeight="1" x14ac:dyDescent="0.25">
      <c r="B11" s="58">
        <f t="shared" si="0"/>
        <v>8</v>
      </c>
      <c r="C11" s="242" t="s">
        <v>507</v>
      </c>
      <c r="D11" s="242"/>
      <c r="E11" s="242" t="s">
        <v>923</v>
      </c>
      <c r="G11" s="226"/>
      <c r="H11" s="58" t="s">
        <v>937</v>
      </c>
    </row>
    <row r="12" spans="1:13" s="58" customFormat="1" ht="12.95" customHeight="1" x14ac:dyDescent="0.25">
      <c r="B12" s="58">
        <f t="shared" si="0"/>
        <v>9</v>
      </c>
      <c r="C12" s="242" t="s">
        <v>508</v>
      </c>
      <c r="D12" s="242"/>
      <c r="E12" s="242" t="s">
        <v>923</v>
      </c>
      <c r="G12" s="226"/>
    </row>
    <row r="13" spans="1:13" s="58" customFormat="1" ht="12.95" customHeight="1" x14ac:dyDescent="0.25">
      <c r="B13" s="58">
        <f t="shared" si="0"/>
        <v>10</v>
      </c>
      <c r="C13" s="243" t="s">
        <v>497</v>
      </c>
      <c r="D13" s="243"/>
      <c r="E13" s="243" t="s">
        <v>924</v>
      </c>
      <c r="G13" s="226"/>
      <c r="L13" s="58" t="s">
        <v>516</v>
      </c>
    </row>
    <row r="14" spans="1:13" s="58" customFormat="1" ht="12.95" customHeight="1" x14ac:dyDescent="0.25">
      <c r="B14" s="58">
        <f t="shared" si="0"/>
        <v>11</v>
      </c>
      <c r="C14" s="243" t="s">
        <v>500</v>
      </c>
      <c r="D14" s="243"/>
      <c r="E14" s="243" t="s">
        <v>924</v>
      </c>
      <c r="G14" s="226"/>
    </row>
    <row r="15" spans="1:13" s="58" customFormat="1" ht="12.95" customHeight="1" x14ac:dyDescent="0.25">
      <c r="B15" s="58">
        <f t="shared" si="0"/>
        <v>12</v>
      </c>
      <c r="C15" s="243" t="s">
        <v>501</v>
      </c>
      <c r="D15" s="243"/>
      <c r="E15" s="243" t="s">
        <v>924</v>
      </c>
      <c r="G15" s="226"/>
    </row>
    <row r="16" spans="1:13" s="58" customFormat="1" ht="12.95" customHeight="1" x14ac:dyDescent="0.25">
      <c r="B16" s="58">
        <f t="shared" si="0"/>
        <v>13</v>
      </c>
      <c r="C16" s="243" t="s">
        <v>502</v>
      </c>
      <c r="D16" s="243"/>
      <c r="E16" s="243" t="s">
        <v>924</v>
      </c>
      <c r="G16" s="226"/>
      <c r="L16" s="58" t="s">
        <v>516</v>
      </c>
    </row>
    <row r="17" spans="2:13" s="58" customFormat="1" ht="12.95" customHeight="1" x14ac:dyDescent="0.25">
      <c r="B17" s="58">
        <f t="shared" si="0"/>
        <v>14</v>
      </c>
      <c r="C17" s="243" t="s">
        <v>503</v>
      </c>
      <c r="D17" s="243"/>
      <c r="E17" s="243" t="s">
        <v>924</v>
      </c>
      <c r="G17" s="226"/>
      <c r="L17" s="58" t="s">
        <v>516</v>
      </c>
    </row>
    <row r="18" spans="2:13" s="58" customFormat="1" ht="12.95" customHeight="1" x14ac:dyDescent="0.25">
      <c r="B18" s="58">
        <f t="shared" si="0"/>
        <v>15</v>
      </c>
      <c r="C18" s="243" t="s">
        <v>504</v>
      </c>
      <c r="D18" s="243"/>
      <c r="E18" s="243" t="s">
        <v>924</v>
      </c>
      <c r="G18" s="226"/>
    </row>
    <row r="19" spans="2:13" ht="12.95" customHeight="1" x14ac:dyDescent="0.2">
      <c r="B19" s="176"/>
      <c r="C19" s="176"/>
      <c r="D19" s="176"/>
      <c r="E19" s="176"/>
      <c r="F19" s="176"/>
      <c r="G19" s="222"/>
      <c r="H19" s="176"/>
      <c r="I19" s="180"/>
      <c r="J19" s="180"/>
      <c r="K19" s="180"/>
      <c r="L19" s="58"/>
      <c r="M19" s="58"/>
    </row>
  </sheetData>
  <mergeCells count="1">
    <mergeCell ref="K2:L2"/>
  </mergeCells>
  <conditionalFormatting sqref="L4:L19">
    <cfRule type="cellIs" dxfId="0" priority="32" operator="equal">
      <formula>"yes"</formula>
    </cfRule>
  </conditionalFormatting>
  <pageMargins left="0.27559055118110237" right="0.43307086614173229" top="0.55118110236220474" bottom="0.55118110236220474" header="0.51181102362204722" footer="0.51181102362204722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showGridLines="0" topLeftCell="A51" zoomScale="130" workbookViewId="0">
      <selection activeCell="C77" sqref="C77"/>
    </sheetView>
  </sheetViews>
  <sheetFormatPr defaultRowHeight="12.75" x14ac:dyDescent="0.2"/>
  <cols>
    <col min="1" max="1" width="3.5703125" customWidth="1"/>
    <col min="2" max="2" width="36.140625" customWidth="1"/>
    <col min="3" max="3" width="13.140625" style="4" customWidth="1"/>
    <col min="4" max="4" width="26.7109375" customWidth="1"/>
    <col min="5" max="5" width="15.28515625" style="4" customWidth="1"/>
    <col min="6" max="6" width="4.85546875" customWidth="1"/>
    <col min="7" max="7" width="26" customWidth="1"/>
    <col min="9" max="9" width="4.42578125" customWidth="1"/>
    <col min="10" max="10" width="12.7109375" customWidth="1"/>
  </cols>
  <sheetData>
    <row r="1" spans="1:7" ht="20.25" x14ac:dyDescent="0.3">
      <c r="B1" s="1" t="s">
        <v>517</v>
      </c>
    </row>
    <row r="2" spans="1:7" ht="15.75" x14ac:dyDescent="0.25">
      <c r="B2" s="2" t="s">
        <v>518</v>
      </c>
      <c r="C2" s="15" t="s">
        <v>519</v>
      </c>
    </row>
    <row r="3" spans="1:7" ht="8.4499999999999993" customHeight="1" thickBot="1" x14ac:dyDescent="0.25">
      <c r="A3" s="13"/>
      <c r="B3" s="49"/>
      <c r="C3" s="13"/>
      <c r="D3" s="13"/>
      <c r="E3" s="13"/>
      <c r="F3" s="13"/>
      <c r="G3" s="13"/>
    </row>
    <row r="4" spans="1:7" ht="11.25" customHeight="1" x14ac:dyDescent="0.2">
      <c r="B4" s="37" t="s">
        <v>520</v>
      </c>
      <c r="C4" s="38"/>
      <c r="D4" s="39" t="s">
        <v>510</v>
      </c>
      <c r="E4" s="40"/>
      <c r="G4" s="13"/>
    </row>
    <row r="5" spans="1:7" x14ac:dyDescent="0.2">
      <c r="B5" s="20" t="s">
        <v>521</v>
      </c>
      <c r="C5" s="12">
        <v>28</v>
      </c>
      <c r="D5" s="18"/>
      <c r="E5" s="32"/>
      <c r="G5" s="13"/>
    </row>
    <row r="6" spans="1:7" x14ac:dyDescent="0.2">
      <c r="B6" s="20" t="s">
        <v>522</v>
      </c>
      <c r="C6" s="12">
        <v>10</v>
      </c>
      <c r="D6" s="18"/>
      <c r="E6" s="32"/>
      <c r="G6" s="13"/>
    </row>
    <row r="7" spans="1:7" x14ac:dyDescent="0.2">
      <c r="B7" s="20"/>
      <c r="C7" s="12"/>
      <c r="D7" s="18"/>
      <c r="E7" s="32"/>
      <c r="G7" s="13"/>
    </row>
    <row r="8" spans="1:7" x14ac:dyDescent="0.2">
      <c r="B8" s="20" t="s">
        <v>523</v>
      </c>
      <c r="C8" s="69"/>
      <c r="D8" s="18"/>
      <c r="E8" s="32"/>
      <c r="G8" s="13"/>
    </row>
    <row r="9" spans="1:7" x14ac:dyDescent="0.2">
      <c r="B9" s="20" t="s">
        <v>524</v>
      </c>
      <c r="C9" s="12"/>
      <c r="D9" s="18"/>
      <c r="E9" s="32"/>
      <c r="G9" s="13"/>
    </row>
    <row r="10" spans="1:7" x14ac:dyDescent="0.2">
      <c r="B10" s="10" t="s">
        <v>525</v>
      </c>
      <c r="C10" s="12"/>
      <c r="D10" s="18" t="s">
        <v>143</v>
      </c>
      <c r="E10" s="32"/>
      <c r="G10" s="13"/>
    </row>
    <row r="11" spans="1:7" ht="3.75" customHeight="1" x14ac:dyDescent="0.2">
      <c r="B11" s="10"/>
      <c r="C11" s="17"/>
      <c r="D11" s="18"/>
      <c r="E11" s="32"/>
      <c r="G11" s="13"/>
    </row>
    <row r="12" spans="1:7" x14ac:dyDescent="0.2">
      <c r="B12" s="9" t="s">
        <v>526</v>
      </c>
      <c r="C12" s="19">
        <f>SUM(C5:C10)</f>
        <v>38</v>
      </c>
      <c r="D12" s="18"/>
      <c r="E12" s="32"/>
      <c r="G12" s="13"/>
    </row>
    <row r="13" spans="1:7" ht="5.25" customHeight="1" x14ac:dyDescent="0.2">
      <c r="B13" s="9"/>
    </row>
    <row r="14" spans="1:7" x14ac:dyDescent="0.2">
      <c r="B14" s="20" t="s">
        <v>527</v>
      </c>
      <c r="C14" s="12"/>
      <c r="E14" s="32"/>
      <c r="G14" s="13"/>
    </row>
    <row r="15" spans="1:7" ht="3.75" customHeight="1" x14ac:dyDescent="0.2">
      <c r="B15" s="10"/>
      <c r="C15" s="17"/>
      <c r="D15" s="8"/>
      <c r="E15" s="32"/>
      <c r="G15" s="13"/>
    </row>
    <row r="16" spans="1:7" x14ac:dyDescent="0.2">
      <c r="B16" s="10" t="s">
        <v>528</v>
      </c>
      <c r="C16" s="12">
        <v>12</v>
      </c>
      <c r="D16" s="18"/>
      <c r="E16" s="32"/>
      <c r="G16" s="13"/>
    </row>
    <row r="17" spans="2:11" x14ac:dyDescent="0.2">
      <c r="B17" s="10" t="s">
        <v>529</v>
      </c>
      <c r="C17" s="12"/>
      <c r="D17" s="18"/>
      <c r="E17" s="32"/>
      <c r="G17" s="13"/>
    </row>
    <row r="18" spans="2:11" x14ac:dyDescent="0.2">
      <c r="B18" s="20" t="s">
        <v>530</v>
      </c>
      <c r="C18" s="12"/>
      <c r="D18" s="3"/>
      <c r="E18" s="32"/>
      <c r="G18" s="13"/>
    </row>
    <row r="19" spans="2:11" ht="13.5" thickBot="1" x14ac:dyDescent="0.25">
      <c r="B19" s="21" t="s">
        <v>531</v>
      </c>
      <c r="C19" s="22">
        <f>SUM(C16+C17+C18+C14)</f>
        <v>12</v>
      </c>
      <c r="D19" s="23"/>
      <c r="E19" s="33"/>
      <c r="G19" s="13"/>
    </row>
    <row r="20" spans="2:11" ht="8.25" customHeight="1" thickBot="1" x14ac:dyDescent="0.25">
      <c r="D20" s="3"/>
      <c r="G20" s="13"/>
    </row>
    <row r="21" spans="2:11" ht="25.5" x14ac:dyDescent="0.2">
      <c r="B21" s="37" t="s">
        <v>532</v>
      </c>
      <c r="C21" s="38"/>
      <c r="D21" s="39"/>
      <c r="E21" s="40"/>
      <c r="G21" s="279" t="s">
        <v>533</v>
      </c>
      <c r="H21" s="280"/>
      <c r="I21" s="280"/>
      <c r="J21" s="87" t="s">
        <v>534</v>
      </c>
      <c r="K21" s="88" t="s">
        <v>535</v>
      </c>
    </row>
    <row r="22" spans="2:11" x14ac:dyDescent="0.2">
      <c r="B22" s="10" t="s">
        <v>536</v>
      </c>
      <c r="C22" s="12"/>
      <c r="D22" s="18"/>
      <c r="E22" s="32"/>
      <c r="G22" s="89" t="s">
        <v>537</v>
      </c>
      <c r="H22" s="90">
        <f>E74</f>
        <v>40</v>
      </c>
      <c r="I22" s="91"/>
      <c r="J22" s="91">
        <v>20</v>
      </c>
      <c r="K22" s="92">
        <f t="shared" ref="K22:K63" si="0">C$72/J22</f>
        <v>62.857856818181816</v>
      </c>
    </row>
    <row r="23" spans="2:11" ht="12.75" customHeight="1" x14ac:dyDescent="0.2">
      <c r="B23" s="10" t="s">
        <v>538</v>
      </c>
      <c r="C23" s="12"/>
      <c r="D23" s="18"/>
      <c r="E23" s="34"/>
      <c r="G23" s="93" t="s">
        <v>539</v>
      </c>
      <c r="H23" s="90">
        <f>C72</f>
        <v>1257.1571363636363</v>
      </c>
      <c r="I23" s="91"/>
      <c r="J23" s="91">
        <v>21</v>
      </c>
      <c r="K23" s="92">
        <f t="shared" si="0"/>
        <v>59.864625541125534</v>
      </c>
    </row>
    <row r="24" spans="2:11" ht="12.75" customHeight="1" x14ac:dyDescent="0.2">
      <c r="B24" s="10" t="s">
        <v>540</v>
      </c>
      <c r="C24" s="12">
        <v>1</v>
      </c>
      <c r="D24" s="8"/>
      <c r="E24" s="32"/>
      <c r="G24" s="93" t="s">
        <v>541</v>
      </c>
      <c r="H24" s="94">
        <f>C60</f>
        <v>0</v>
      </c>
      <c r="I24" s="91"/>
      <c r="J24" s="91">
        <v>22</v>
      </c>
      <c r="K24" s="92">
        <f t="shared" si="0"/>
        <v>57.143506198347104</v>
      </c>
    </row>
    <row r="25" spans="2:11" ht="12.75" customHeight="1" x14ac:dyDescent="0.2">
      <c r="B25" s="9" t="s">
        <v>542</v>
      </c>
      <c r="C25" s="19">
        <f>SUM(C22:C24)</f>
        <v>1</v>
      </c>
      <c r="D25" s="8"/>
      <c r="E25" s="32"/>
      <c r="G25" s="93" t="s">
        <v>543</v>
      </c>
      <c r="H25" s="90">
        <f>C70</f>
        <v>36.616227272727272</v>
      </c>
      <c r="I25" s="95">
        <f>C69</f>
        <v>0.03</v>
      </c>
      <c r="J25" s="91">
        <v>23</v>
      </c>
      <c r="K25" s="92">
        <f t="shared" si="0"/>
        <v>54.659005928853752</v>
      </c>
    </row>
    <row r="26" spans="2:11" ht="4.5" customHeight="1" x14ac:dyDescent="0.2">
      <c r="B26" s="10"/>
      <c r="C26" s="6"/>
      <c r="D26" s="5"/>
      <c r="E26" s="32"/>
      <c r="G26" s="93"/>
      <c r="H26" s="90"/>
      <c r="I26" s="95"/>
      <c r="J26" s="91">
        <v>24</v>
      </c>
      <c r="K26" s="92">
        <f t="shared" si="0"/>
        <v>52.381547348484844</v>
      </c>
    </row>
    <row r="27" spans="2:11" ht="12.75" customHeight="1" x14ac:dyDescent="0.2">
      <c r="B27" s="20" t="s">
        <v>544</v>
      </c>
      <c r="C27" s="25">
        <v>8</v>
      </c>
      <c r="D27" s="42" t="s">
        <v>545</v>
      </c>
      <c r="E27" s="32"/>
      <c r="G27" s="93" t="s">
        <v>546</v>
      </c>
      <c r="H27" s="96">
        <f>C19</f>
        <v>12</v>
      </c>
      <c r="I27" s="97"/>
      <c r="J27" s="91">
        <v>25</v>
      </c>
      <c r="K27" s="92">
        <f t="shared" si="0"/>
        <v>50.28628545454545</v>
      </c>
    </row>
    <row r="28" spans="2:11" ht="12.75" customHeight="1" x14ac:dyDescent="0.2">
      <c r="B28" s="10" t="s">
        <v>547</v>
      </c>
      <c r="C28" s="27"/>
      <c r="D28" s="18"/>
      <c r="E28" s="32"/>
      <c r="G28" s="93" t="s">
        <v>548</v>
      </c>
      <c r="H28" s="98">
        <f>C42+I28</f>
        <v>1.67</v>
      </c>
      <c r="I28" s="99">
        <v>0.67</v>
      </c>
      <c r="J28" s="91">
        <v>26</v>
      </c>
      <c r="K28" s="92">
        <f t="shared" si="0"/>
        <v>48.352197552447549</v>
      </c>
    </row>
    <row r="29" spans="2:11" x14ac:dyDescent="0.2">
      <c r="B29" s="10" t="s">
        <v>549</v>
      </c>
      <c r="C29" s="19">
        <f>((2*C27)*C25)+SUM(C28:C28)+22</f>
        <v>38</v>
      </c>
      <c r="D29" s="144" t="s">
        <v>550</v>
      </c>
      <c r="E29" s="32"/>
      <c r="G29" s="100"/>
      <c r="H29" s="101"/>
      <c r="I29" s="102"/>
      <c r="J29" s="108">
        <v>27</v>
      </c>
      <c r="K29" s="109">
        <f t="shared" si="0"/>
        <v>46.561375420875414</v>
      </c>
    </row>
    <row r="30" spans="2:11" x14ac:dyDescent="0.2">
      <c r="B30" s="10" t="s">
        <v>551</v>
      </c>
      <c r="C30" s="16">
        <v>1.2</v>
      </c>
      <c r="D30" s="57"/>
      <c r="E30" s="32"/>
      <c r="G30" s="100"/>
      <c r="H30" s="91"/>
      <c r="I30" s="91"/>
      <c r="J30" s="91">
        <v>27</v>
      </c>
      <c r="K30" s="92">
        <f t="shared" si="0"/>
        <v>46.561375420875414</v>
      </c>
    </row>
    <row r="31" spans="2:11" x14ac:dyDescent="0.2">
      <c r="B31" s="10" t="s">
        <v>552</v>
      </c>
      <c r="C31" s="43">
        <v>5.5</v>
      </c>
      <c r="D31" s="57" t="s">
        <v>553</v>
      </c>
      <c r="E31" s="32"/>
      <c r="G31" s="100"/>
      <c r="H31" s="91"/>
      <c r="I31" s="91"/>
      <c r="J31" s="91">
        <v>28</v>
      </c>
      <c r="K31" s="92">
        <f t="shared" si="0"/>
        <v>44.898469155844154</v>
      </c>
    </row>
    <row r="32" spans="2:11" x14ac:dyDescent="0.2">
      <c r="B32" s="9" t="s">
        <v>554</v>
      </c>
      <c r="C32" s="45">
        <f>(C29/C31)*C30</f>
        <v>8.290909090909091</v>
      </c>
      <c r="D32" s="42" t="s">
        <v>555</v>
      </c>
      <c r="E32" s="32"/>
      <c r="G32" s="100"/>
      <c r="H32" s="91"/>
      <c r="I32" s="91"/>
      <c r="J32" s="91">
        <v>29</v>
      </c>
      <c r="K32" s="92">
        <f t="shared" si="0"/>
        <v>43.3502460815047</v>
      </c>
    </row>
    <row r="33" spans="2:11" x14ac:dyDescent="0.2">
      <c r="B33" s="20" t="s">
        <v>556</v>
      </c>
      <c r="C33" s="16"/>
      <c r="D33" s="42"/>
      <c r="E33" s="32"/>
      <c r="G33" s="93"/>
      <c r="H33" s="96"/>
      <c r="I33" s="91"/>
      <c r="J33" s="91">
        <v>30</v>
      </c>
      <c r="K33" s="92">
        <f t="shared" si="0"/>
        <v>41.905237878787872</v>
      </c>
    </row>
    <row r="34" spans="2:11" x14ac:dyDescent="0.2">
      <c r="B34" s="20" t="s">
        <v>557</v>
      </c>
      <c r="C34" s="16">
        <v>175</v>
      </c>
      <c r="D34" s="42" t="s">
        <v>558</v>
      </c>
      <c r="E34" s="32"/>
      <c r="G34" s="93"/>
      <c r="H34" s="96"/>
      <c r="I34" s="91"/>
      <c r="J34" s="91">
        <v>31</v>
      </c>
      <c r="K34" s="92">
        <f t="shared" si="0"/>
        <v>40.553456011730205</v>
      </c>
    </row>
    <row r="35" spans="2:11" x14ac:dyDescent="0.2">
      <c r="B35" s="9" t="s">
        <v>559</v>
      </c>
      <c r="C35" s="45">
        <f>SUM(C33:C34)</f>
        <v>175</v>
      </c>
      <c r="D35" s="26"/>
      <c r="E35" s="32"/>
      <c r="G35" s="93"/>
      <c r="H35" s="96"/>
      <c r="I35" s="91"/>
      <c r="J35" s="91">
        <v>32</v>
      </c>
      <c r="K35" s="92">
        <f t="shared" si="0"/>
        <v>39.286160511363633</v>
      </c>
    </row>
    <row r="36" spans="2:11" ht="13.5" thickBot="1" x14ac:dyDescent="0.25">
      <c r="B36" s="21" t="s">
        <v>560</v>
      </c>
      <c r="C36" s="48">
        <f>SUM(C35,C32)</f>
        <v>183.29090909090908</v>
      </c>
      <c r="D36" s="28"/>
      <c r="E36" s="33"/>
      <c r="G36" s="93"/>
      <c r="H36" s="96"/>
      <c r="I36" s="91"/>
      <c r="J36" s="91">
        <v>33</v>
      </c>
      <c r="K36" s="92">
        <f t="shared" si="0"/>
        <v>38.09567079889807</v>
      </c>
    </row>
    <row r="37" spans="2:11" s="14" customFormat="1" ht="8.25" customHeight="1" thickBot="1" x14ac:dyDescent="0.25">
      <c r="G37" s="93"/>
      <c r="H37" s="96"/>
      <c r="I37" s="91"/>
      <c r="J37" s="91">
        <v>34</v>
      </c>
      <c r="K37" s="92">
        <f t="shared" si="0"/>
        <v>36.975209893048124</v>
      </c>
    </row>
    <row r="38" spans="2:11" x14ac:dyDescent="0.2">
      <c r="B38" s="37" t="s">
        <v>561</v>
      </c>
      <c r="C38" s="38"/>
      <c r="D38" s="39"/>
      <c r="E38" s="40"/>
      <c r="G38" s="93"/>
      <c r="H38" s="96"/>
      <c r="I38" s="91"/>
      <c r="J38" s="91">
        <v>35</v>
      </c>
      <c r="K38" s="92">
        <f t="shared" si="0"/>
        <v>35.918775324675323</v>
      </c>
    </row>
    <row r="39" spans="2:11" x14ac:dyDescent="0.2">
      <c r="B39" s="10" t="s">
        <v>562</v>
      </c>
      <c r="C39" s="16">
        <v>5.5</v>
      </c>
      <c r="D39">
        <f>E40/((SUM(C12+C19))/0.667)</f>
        <v>0</v>
      </c>
      <c r="E39" s="32"/>
      <c r="G39" s="93"/>
      <c r="H39" s="96"/>
      <c r="I39" s="91"/>
      <c r="J39" s="91">
        <v>36</v>
      </c>
      <c r="K39" s="92">
        <f t="shared" si="0"/>
        <v>34.921031565656563</v>
      </c>
    </row>
    <row r="40" spans="2:11" x14ac:dyDescent="0.2">
      <c r="B40" s="29" t="s">
        <v>563</v>
      </c>
      <c r="C40" s="45">
        <f>C39*(C42+0.67)*(SUM(C12,C19))</f>
        <v>459.24999999999994</v>
      </c>
      <c r="D40" s="42" t="s">
        <v>564</v>
      </c>
      <c r="E40" s="35"/>
      <c r="G40" s="100"/>
      <c r="H40" s="96"/>
      <c r="I40" s="91"/>
      <c r="J40" s="91">
        <v>37</v>
      </c>
      <c r="K40" s="92">
        <f t="shared" si="0"/>
        <v>33.977219901719899</v>
      </c>
    </row>
    <row r="41" spans="2:11" x14ac:dyDescent="0.2">
      <c r="B41" s="10" t="s">
        <v>565</v>
      </c>
      <c r="C41" s="12">
        <v>4</v>
      </c>
      <c r="D41" s="18"/>
      <c r="E41" s="32"/>
      <c r="G41" s="100"/>
      <c r="H41" s="96"/>
      <c r="I41" s="91"/>
      <c r="J41" s="91">
        <v>38</v>
      </c>
      <c r="K41" s="92">
        <f t="shared" si="0"/>
        <v>33.083082535885161</v>
      </c>
    </row>
    <row r="42" spans="2:11" x14ac:dyDescent="0.2">
      <c r="B42" s="10" t="s">
        <v>566</v>
      </c>
      <c r="C42" s="12">
        <v>1</v>
      </c>
      <c r="D42" s="18"/>
      <c r="E42" s="32"/>
      <c r="G42" s="100"/>
      <c r="H42" s="96"/>
      <c r="I42" s="91"/>
      <c r="J42" s="91">
        <v>39</v>
      </c>
      <c r="K42" s="92">
        <f t="shared" si="0"/>
        <v>32.234798368298364</v>
      </c>
    </row>
    <row r="43" spans="2:11" x14ac:dyDescent="0.2">
      <c r="B43" s="30" t="s">
        <v>567</v>
      </c>
      <c r="C43" s="16">
        <v>32</v>
      </c>
      <c r="D43" s="18"/>
      <c r="E43" s="32"/>
      <c r="G43" s="100"/>
      <c r="H43" s="96"/>
      <c r="I43" s="91"/>
      <c r="J43" s="91">
        <v>40</v>
      </c>
      <c r="K43" s="92">
        <f t="shared" si="0"/>
        <v>31.428928409090908</v>
      </c>
    </row>
    <row r="44" spans="2:11" x14ac:dyDescent="0.2">
      <c r="B44" s="29" t="s">
        <v>568</v>
      </c>
      <c r="C44" s="45">
        <f>C43*C41</f>
        <v>128</v>
      </c>
      <c r="D44" s="8"/>
      <c r="E44" s="32"/>
      <c r="G44" s="100"/>
      <c r="H44" s="96"/>
      <c r="I44" s="91"/>
      <c r="J44" s="91">
        <v>41</v>
      </c>
      <c r="K44" s="92">
        <f t="shared" si="0"/>
        <v>30.662369179600883</v>
      </c>
    </row>
    <row r="45" spans="2:11" ht="13.5" thickBot="1" x14ac:dyDescent="0.25">
      <c r="B45" s="31" t="s">
        <v>569</v>
      </c>
      <c r="C45" s="48">
        <f>SUM(C44,C40)</f>
        <v>587.25</v>
      </c>
      <c r="D45" s="11"/>
      <c r="E45" s="33"/>
      <c r="G45" s="100"/>
      <c r="H45" s="96"/>
      <c r="I45" s="91"/>
      <c r="J45" s="91">
        <v>42</v>
      </c>
      <c r="K45" s="92">
        <f t="shared" si="0"/>
        <v>29.932312770562767</v>
      </c>
    </row>
    <row r="46" spans="2:11" ht="11.25" customHeight="1" thickBot="1" x14ac:dyDescent="0.25">
      <c r="G46" s="100"/>
      <c r="H46" s="96"/>
      <c r="I46" s="91"/>
      <c r="J46" s="91">
        <v>43</v>
      </c>
      <c r="K46" s="92">
        <f t="shared" si="0"/>
        <v>29.236212473572937</v>
      </c>
    </row>
    <row r="47" spans="2:11" x14ac:dyDescent="0.2">
      <c r="B47" s="37" t="s">
        <v>570</v>
      </c>
      <c r="C47" s="38"/>
      <c r="D47" s="39"/>
      <c r="E47" s="40"/>
      <c r="G47" s="100"/>
      <c r="H47" s="96"/>
      <c r="I47" s="91"/>
      <c r="J47" s="91">
        <v>44</v>
      </c>
      <c r="K47" s="92">
        <f t="shared" si="0"/>
        <v>28.571753099173552</v>
      </c>
    </row>
    <row r="48" spans="2:11" x14ac:dyDescent="0.2">
      <c r="B48" s="10" t="s">
        <v>571</v>
      </c>
      <c r="C48" s="16">
        <v>4.5</v>
      </c>
      <c r="D48" s="41"/>
      <c r="E48" s="32"/>
      <c r="G48" s="100"/>
      <c r="H48" s="96"/>
      <c r="I48" s="91"/>
      <c r="J48" s="91">
        <v>45</v>
      </c>
      <c r="K48" s="92">
        <f t="shared" si="0"/>
        <v>27.936825252525249</v>
      </c>
    </row>
    <row r="49" spans="2:11" x14ac:dyDescent="0.2">
      <c r="B49" s="29" t="s">
        <v>572</v>
      </c>
      <c r="C49" s="45">
        <f>C48*2*(SUM(C12:C14,C19))</f>
        <v>450</v>
      </c>
      <c r="D49" s="7" t="s">
        <v>573</v>
      </c>
      <c r="E49" s="32"/>
      <c r="G49" s="100"/>
      <c r="H49" s="96"/>
      <c r="I49" s="91"/>
      <c r="J49" s="91">
        <v>46</v>
      </c>
      <c r="K49" s="92">
        <f t="shared" si="0"/>
        <v>27.329502964426876</v>
      </c>
    </row>
    <row r="50" spans="2:11" x14ac:dyDescent="0.2">
      <c r="B50" s="50" t="s">
        <v>574</v>
      </c>
      <c r="C50" s="16"/>
      <c r="D50" s="7"/>
      <c r="E50" s="32"/>
      <c r="G50" s="100"/>
      <c r="H50" s="96"/>
      <c r="I50" s="91"/>
      <c r="J50" s="91">
        <v>47</v>
      </c>
      <c r="K50" s="92">
        <f t="shared" si="0"/>
        <v>26.748024177949709</v>
      </c>
    </row>
    <row r="51" spans="2:11" x14ac:dyDescent="0.2">
      <c r="B51" s="50" t="s">
        <v>575</v>
      </c>
      <c r="C51" s="45"/>
      <c r="D51" s="41"/>
      <c r="E51" s="32"/>
      <c r="G51" s="100"/>
      <c r="H51" s="96"/>
      <c r="I51" s="91"/>
      <c r="J51" s="91">
        <v>48</v>
      </c>
      <c r="K51" s="92">
        <f t="shared" si="0"/>
        <v>26.190773674242422</v>
      </c>
    </row>
    <row r="52" spans="2:11" x14ac:dyDescent="0.2">
      <c r="B52" s="50"/>
      <c r="C52" s="16"/>
      <c r="D52" s="7"/>
      <c r="E52" s="32"/>
      <c r="G52" s="100"/>
      <c r="H52" s="96"/>
      <c r="I52" s="91"/>
      <c r="J52" s="91">
        <v>49</v>
      </c>
      <c r="K52" s="92">
        <f t="shared" si="0"/>
        <v>25.6562680890538</v>
      </c>
    </row>
    <row r="53" spans="2:11" x14ac:dyDescent="0.2">
      <c r="B53" s="50" t="s">
        <v>576</v>
      </c>
      <c r="C53" s="156"/>
      <c r="D53" s="7"/>
      <c r="E53" s="32"/>
      <c r="G53" s="100"/>
      <c r="H53" s="96"/>
      <c r="I53" s="91"/>
      <c r="J53" s="91">
        <v>50</v>
      </c>
      <c r="K53" s="92">
        <f t="shared" si="0"/>
        <v>25.143142727272725</v>
      </c>
    </row>
    <row r="54" spans="2:11" x14ac:dyDescent="0.2">
      <c r="B54" s="50" t="s">
        <v>577</v>
      </c>
      <c r="C54" s="156"/>
      <c r="D54" s="7"/>
      <c r="E54" s="32"/>
      <c r="G54" s="100"/>
      <c r="H54" s="96"/>
      <c r="I54" s="91"/>
      <c r="J54" s="91">
        <v>51</v>
      </c>
      <c r="K54" s="92">
        <f t="shared" si="0"/>
        <v>24.650139928698749</v>
      </c>
    </row>
    <row r="55" spans="2:11" x14ac:dyDescent="0.2">
      <c r="B55" s="50" t="s">
        <v>578</v>
      </c>
      <c r="C55" s="156"/>
      <c r="D55" s="7"/>
      <c r="E55" s="32"/>
      <c r="G55" s="100"/>
      <c r="H55" s="96"/>
      <c r="I55" s="91"/>
      <c r="J55" s="91">
        <v>52</v>
      </c>
      <c r="K55" s="92">
        <f t="shared" si="0"/>
        <v>24.176098776223775</v>
      </c>
    </row>
    <row r="56" spans="2:11" x14ac:dyDescent="0.2">
      <c r="B56" s="50" t="s">
        <v>579</v>
      </c>
      <c r="C56" s="156"/>
      <c r="D56" s="7"/>
      <c r="E56" s="32"/>
      <c r="G56" s="100"/>
      <c r="H56" s="96"/>
      <c r="I56" s="91"/>
      <c r="J56" s="91">
        <v>53</v>
      </c>
      <c r="K56" s="92">
        <f t="shared" si="0"/>
        <v>23.719945969125213</v>
      </c>
    </row>
    <row r="57" spans="2:11" x14ac:dyDescent="0.2">
      <c r="B57" s="50"/>
      <c r="C57" s="16"/>
      <c r="D57" s="51"/>
      <c r="E57" s="32"/>
      <c r="G57" s="100"/>
      <c r="H57" s="96"/>
      <c r="I57" s="91"/>
      <c r="J57" s="91">
        <v>54</v>
      </c>
      <c r="K57" s="92">
        <f t="shared" si="0"/>
        <v>23.280687710437707</v>
      </c>
    </row>
    <row r="58" spans="2:11" x14ac:dyDescent="0.2">
      <c r="B58" s="50"/>
      <c r="C58" s="16"/>
      <c r="D58" s="51"/>
      <c r="E58" s="32"/>
      <c r="G58" s="100"/>
      <c r="H58" s="96"/>
      <c r="I58" s="91"/>
      <c r="J58" s="91">
        <v>55</v>
      </c>
      <c r="K58" s="92">
        <f t="shared" si="0"/>
        <v>22.857402479338841</v>
      </c>
    </row>
    <row r="59" spans="2:11" x14ac:dyDescent="0.2">
      <c r="B59" s="50"/>
      <c r="C59" s="16"/>
      <c r="D59" s="7"/>
      <c r="E59" s="55"/>
      <c r="G59" s="100"/>
      <c r="H59" s="96"/>
      <c r="I59" s="91"/>
      <c r="J59" s="91">
        <v>56</v>
      </c>
      <c r="K59" s="92">
        <f t="shared" si="0"/>
        <v>22.449234577922077</v>
      </c>
    </row>
    <row r="60" spans="2:11" x14ac:dyDescent="0.2">
      <c r="B60" s="29" t="s">
        <v>580</v>
      </c>
      <c r="C60" s="52">
        <f>SUM(C52:C59)/SUM(C5:C10)</f>
        <v>0</v>
      </c>
      <c r="D60" s="7"/>
      <c r="E60" s="32"/>
      <c r="G60" s="100"/>
      <c r="H60" s="96"/>
      <c r="I60" s="91"/>
      <c r="J60" s="91">
        <v>57</v>
      </c>
      <c r="K60" s="92">
        <f t="shared" si="0"/>
        <v>22.055388357256778</v>
      </c>
    </row>
    <row r="61" spans="2:11" x14ac:dyDescent="0.2">
      <c r="B61" s="29" t="s">
        <v>581</v>
      </c>
      <c r="C61" s="45">
        <f>SUM(C52:C59)</f>
        <v>0</v>
      </c>
      <c r="D61" s="7" t="s">
        <v>582</v>
      </c>
      <c r="E61" s="32"/>
      <c r="G61" s="100"/>
      <c r="H61" s="96"/>
      <c r="I61" s="91"/>
      <c r="J61" s="91">
        <v>58</v>
      </c>
      <c r="K61" s="92">
        <f t="shared" si="0"/>
        <v>21.67512304075235</v>
      </c>
    </row>
    <row r="62" spans="2:11" ht="13.5" thickBot="1" x14ac:dyDescent="0.25">
      <c r="B62" s="31" t="s">
        <v>583</v>
      </c>
      <c r="C62" s="48">
        <f>SUM(C61,C49, C51:C51)</f>
        <v>450</v>
      </c>
      <c r="D62" s="24"/>
      <c r="E62" s="33"/>
      <c r="G62" s="100"/>
      <c r="H62" s="96"/>
      <c r="I62" s="91"/>
      <c r="J62" s="91">
        <v>59</v>
      </c>
      <c r="K62" s="92">
        <f t="shared" si="0"/>
        <v>21.307748073959935</v>
      </c>
    </row>
    <row r="63" spans="2:11" ht="6" customHeight="1" thickBot="1" x14ac:dyDescent="0.25">
      <c r="B63" s="54"/>
      <c r="C63" s="54"/>
      <c r="D63" s="8"/>
      <c r="E63" s="17"/>
      <c r="G63" s="100"/>
      <c r="H63" s="96"/>
      <c r="I63" s="91"/>
      <c r="J63" s="91">
        <v>60</v>
      </c>
      <c r="K63" s="92">
        <f t="shared" si="0"/>
        <v>20.952618939393936</v>
      </c>
    </row>
    <row r="64" spans="2:11" ht="15" customHeight="1" x14ac:dyDescent="0.2">
      <c r="B64" s="140" t="s">
        <v>584</v>
      </c>
      <c r="C64" s="141"/>
      <c r="D64" s="142"/>
      <c r="E64" s="143"/>
      <c r="G64" s="100"/>
      <c r="H64" s="96"/>
      <c r="I64" s="91"/>
    </row>
    <row r="65" spans="2:11" ht="14.45" customHeight="1" x14ac:dyDescent="0.2">
      <c r="B65" s="50"/>
      <c r="C65" s="16"/>
      <c r="D65" s="7"/>
      <c r="E65" s="32"/>
      <c r="G65" s="100"/>
      <c r="H65" s="96"/>
      <c r="I65" s="91"/>
    </row>
    <row r="66" spans="2:11" ht="13.15" customHeight="1" thickBot="1" x14ac:dyDescent="0.25">
      <c r="B66" s="31" t="s">
        <v>585</v>
      </c>
      <c r="C66" s="46">
        <f>SUM(C65:C65)</f>
        <v>0</v>
      </c>
      <c r="D66" s="24"/>
      <c r="E66" s="33"/>
      <c r="G66" s="100"/>
      <c r="H66" s="96"/>
      <c r="I66" s="91"/>
    </row>
    <row r="67" spans="2:11" ht="7.15" customHeight="1" thickBot="1" x14ac:dyDescent="0.25">
      <c r="B67" s="54"/>
      <c r="C67" s="54"/>
      <c r="D67" s="8"/>
      <c r="E67" s="17"/>
      <c r="G67" s="100"/>
      <c r="H67" s="96"/>
      <c r="I67" s="91"/>
    </row>
    <row r="68" spans="2:11" x14ac:dyDescent="0.2">
      <c r="B68" s="37" t="s">
        <v>586</v>
      </c>
      <c r="C68" s="38"/>
      <c r="D68" s="39"/>
      <c r="E68" s="40"/>
      <c r="G68" s="100"/>
      <c r="H68" s="96"/>
      <c r="I68" s="91"/>
    </row>
    <row r="69" spans="2:11" x14ac:dyDescent="0.2">
      <c r="B69" s="29" t="s">
        <v>587</v>
      </c>
      <c r="C69" s="53">
        <v>0.03</v>
      </c>
      <c r="D69" s="7"/>
      <c r="E69" s="32"/>
      <c r="G69" s="100"/>
      <c r="H69" s="96"/>
      <c r="I69" s="91"/>
    </row>
    <row r="70" spans="2:11" ht="13.5" thickBot="1" x14ac:dyDescent="0.25">
      <c r="B70" s="31" t="s">
        <v>588</v>
      </c>
      <c r="C70" s="237">
        <f>SUM(C62,C45,C36)*C69</f>
        <v>36.616227272727272</v>
      </c>
      <c r="D70" s="11"/>
      <c r="E70" s="33"/>
      <c r="G70" s="100"/>
      <c r="H70" s="96"/>
      <c r="I70" s="91"/>
    </row>
    <row r="71" spans="2:11" ht="8.4499999999999993" customHeight="1" x14ac:dyDescent="0.2">
      <c r="G71" s="100"/>
      <c r="H71" s="96"/>
      <c r="I71" s="91"/>
    </row>
    <row r="72" spans="2:11" x14ac:dyDescent="0.2">
      <c r="B72" s="44" t="s">
        <v>589</v>
      </c>
      <c r="C72" s="47">
        <f>SUM(C62,C45,C70,C36)</f>
        <v>1257.1571363636363</v>
      </c>
      <c r="D72" s="56" t="s">
        <v>590</v>
      </c>
      <c r="E72" s="106">
        <v>38</v>
      </c>
      <c r="G72" s="100"/>
      <c r="H72" s="96"/>
      <c r="I72" s="91"/>
      <c r="J72" s="91"/>
      <c r="K72" s="92"/>
    </row>
    <row r="73" spans="2:11" ht="4.9000000000000004" customHeight="1" x14ac:dyDescent="0.2">
      <c r="G73" s="100"/>
      <c r="H73" s="96"/>
      <c r="I73" s="91"/>
      <c r="J73" s="91"/>
      <c r="K73" s="92"/>
    </row>
    <row r="74" spans="2:11" x14ac:dyDescent="0.2">
      <c r="B74" s="36" t="s">
        <v>591</v>
      </c>
      <c r="C74" s="59">
        <f>C72/(C12)</f>
        <v>33.083082535885161</v>
      </c>
      <c r="D74" s="86" t="s">
        <v>592</v>
      </c>
      <c r="E74" s="107">
        <v>40</v>
      </c>
      <c r="G74" s="100"/>
      <c r="H74" s="96"/>
      <c r="I74" s="91"/>
      <c r="J74" s="91"/>
      <c r="K74" s="92"/>
    </row>
    <row r="75" spans="2:11" ht="13.5" thickBot="1" x14ac:dyDescent="0.25">
      <c r="D75" s="56"/>
      <c r="G75" s="103"/>
      <c r="H75" s="104"/>
      <c r="I75" s="105"/>
      <c r="J75" s="91"/>
      <c r="K75" s="92"/>
    </row>
    <row r="76" spans="2:11" x14ac:dyDescent="0.2">
      <c r="D76" s="86" t="s">
        <v>593</v>
      </c>
      <c r="E76" s="107">
        <f>E72*E74</f>
        <v>1520</v>
      </c>
      <c r="G76" s="13"/>
      <c r="H76" s="13"/>
    </row>
    <row r="77" spans="2:11" x14ac:dyDescent="0.2">
      <c r="G77" s="13"/>
      <c r="H77" s="13"/>
    </row>
    <row r="78" spans="2:11" x14ac:dyDescent="0.2">
      <c r="G78" s="13"/>
      <c r="H78" s="13"/>
    </row>
    <row r="79" spans="2:11" x14ac:dyDescent="0.2">
      <c r="G79" s="13"/>
      <c r="H79" s="13"/>
    </row>
    <row r="80" spans="2:11" x14ac:dyDescent="0.2">
      <c r="G80" s="13"/>
      <c r="H80" s="13"/>
    </row>
    <row r="81" spans="7:8" x14ac:dyDescent="0.2">
      <c r="G81" s="13"/>
      <c r="H81" s="13"/>
    </row>
    <row r="82" spans="7:8" x14ac:dyDescent="0.2">
      <c r="G82" s="13"/>
      <c r="H82" s="13"/>
    </row>
    <row r="83" spans="7:8" x14ac:dyDescent="0.2">
      <c r="G83" s="13"/>
      <c r="H83" s="13"/>
    </row>
  </sheetData>
  <mergeCells count="1">
    <mergeCell ref="G21:I21"/>
  </mergeCells>
  <pageMargins left="0.56000000000000005" right="0.75" top="0.48" bottom="1" header="0.37" footer="0.5"/>
  <pageSetup scale="5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showGridLines="0" zoomScale="110" zoomScaleNormal="110" workbookViewId="0">
      <selection activeCell="D30" sqref="D30"/>
    </sheetView>
  </sheetViews>
  <sheetFormatPr defaultRowHeight="12.75" x14ac:dyDescent="0.2"/>
  <cols>
    <col min="1" max="1" width="6.5703125" customWidth="1"/>
  </cols>
  <sheetData>
    <row r="1" spans="2:10" x14ac:dyDescent="0.2">
      <c r="B1" s="14" t="s">
        <v>594</v>
      </c>
      <c r="D1" s="4"/>
      <c r="E1" s="14" t="s">
        <v>595</v>
      </c>
    </row>
    <row r="2" spans="2:10" x14ac:dyDescent="0.2">
      <c r="B2" s="146" t="s">
        <v>927</v>
      </c>
      <c r="D2" s="4"/>
      <c r="E2" s="146" t="s">
        <v>928</v>
      </c>
    </row>
    <row r="3" spans="2:10" x14ac:dyDescent="0.2">
      <c r="B3" s="146"/>
    </row>
    <row r="4" spans="2:10" x14ac:dyDescent="0.2">
      <c r="B4" s="146"/>
    </row>
    <row r="5" spans="2:10" ht="18" x14ac:dyDescent="0.25">
      <c r="C5" s="281" t="s">
        <v>596</v>
      </c>
      <c r="D5" s="281"/>
      <c r="E5" s="281"/>
      <c r="F5" s="281"/>
      <c r="G5" s="281"/>
    </row>
    <row r="7" spans="2:10" x14ac:dyDescent="0.2">
      <c r="B7" s="147" t="s">
        <v>597</v>
      </c>
      <c r="C7" s="148"/>
      <c r="E7" s="147" t="s">
        <v>598</v>
      </c>
      <c r="F7" s="149"/>
      <c r="G7" s="149"/>
      <c r="H7" s="149"/>
      <c r="I7" s="148"/>
    </row>
    <row r="8" spans="2:10" x14ac:dyDescent="0.2">
      <c r="B8" s="150" t="s">
        <v>599</v>
      </c>
      <c r="C8" s="151"/>
      <c r="E8" s="150" t="s">
        <v>600</v>
      </c>
      <c r="F8" s="8"/>
      <c r="G8" s="8"/>
      <c r="H8" s="8"/>
      <c r="I8" s="151"/>
    </row>
    <row r="9" spans="2:10" x14ac:dyDescent="0.2">
      <c r="B9" s="150" t="s">
        <v>601</v>
      </c>
      <c r="C9" s="151"/>
      <c r="E9" s="150" t="s">
        <v>602</v>
      </c>
      <c r="F9" s="8"/>
      <c r="G9" s="8"/>
      <c r="H9" s="8"/>
      <c r="I9" s="151"/>
    </row>
    <row r="10" spans="2:10" x14ac:dyDescent="0.2">
      <c r="B10" s="152" t="s">
        <v>603</v>
      </c>
      <c r="C10" s="153"/>
      <c r="E10" s="150" t="s">
        <v>604</v>
      </c>
      <c r="F10" s="8"/>
      <c r="G10" s="8"/>
      <c r="H10" s="8"/>
      <c r="I10" s="151"/>
    </row>
    <row r="11" spans="2:10" x14ac:dyDescent="0.2">
      <c r="E11" s="152" t="s">
        <v>605</v>
      </c>
      <c r="F11" s="154"/>
      <c r="G11" s="154"/>
      <c r="H11" s="154"/>
      <c r="I11" s="153"/>
    </row>
    <row r="14" spans="2:10" x14ac:dyDescent="0.2">
      <c r="B14" s="147" t="s">
        <v>606</v>
      </c>
      <c r="C14" s="149"/>
      <c r="D14" s="149"/>
      <c r="E14" s="148"/>
      <c r="G14" s="147" t="s">
        <v>607</v>
      </c>
      <c r="H14" s="149"/>
      <c r="I14" s="149"/>
      <c r="J14" s="148"/>
    </row>
    <row r="15" spans="2:10" x14ac:dyDescent="0.2">
      <c r="B15" s="150" t="s">
        <v>608</v>
      </c>
      <c r="C15" s="8"/>
      <c r="D15" s="8"/>
      <c r="E15" s="151"/>
      <c r="G15" s="155" t="s">
        <v>609</v>
      </c>
      <c r="H15" s="8"/>
      <c r="I15" s="8"/>
      <c r="J15" s="151"/>
    </row>
    <row r="16" spans="2:10" x14ac:dyDescent="0.2">
      <c r="B16" s="150" t="s">
        <v>610</v>
      </c>
      <c r="C16" s="8"/>
      <c r="D16" s="8"/>
      <c r="E16" s="151"/>
      <c r="G16" s="152" t="s">
        <v>926</v>
      </c>
      <c r="H16" s="154"/>
      <c r="I16" s="154"/>
      <c r="J16" s="153"/>
    </row>
    <row r="17" spans="2:9" x14ac:dyDescent="0.2">
      <c r="B17" s="152" t="s">
        <v>611</v>
      </c>
      <c r="C17" s="154"/>
      <c r="D17" s="154"/>
      <c r="E17" s="153"/>
    </row>
    <row r="19" spans="2:9" x14ac:dyDescent="0.2">
      <c r="B19" s="147" t="s">
        <v>612</v>
      </c>
      <c r="C19" s="149"/>
      <c r="D19" s="148"/>
      <c r="G19" s="147" t="s">
        <v>613</v>
      </c>
      <c r="H19" s="148"/>
    </row>
    <row r="20" spans="2:9" x14ac:dyDescent="0.2">
      <c r="B20" s="150" t="s">
        <v>614</v>
      </c>
      <c r="C20" s="8"/>
      <c r="D20" s="151"/>
      <c r="G20" s="150" t="s">
        <v>599</v>
      </c>
      <c r="H20" s="151"/>
    </row>
    <row r="21" spans="2:9" x14ac:dyDescent="0.2">
      <c r="B21" s="150" t="s">
        <v>615</v>
      </c>
      <c r="C21" s="8"/>
      <c r="D21" s="151"/>
      <c r="G21" s="150" t="s">
        <v>601</v>
      </c>
      <c r="H21" s="151"/>
    </row>
    <row r="22" spans="2:9" x14ac:dyDescent="0.2">
      <c r="B22" s="150" t="s">
        <v>616</v>
      </c>
      <c r="C22" s="8"/>
      <c r="D22" s="151"/>
      <c r="G22" s="152" t="s">
        <v>603</v>
      </c>
      <c r="H22" s="153"/>
    </row>
    <row r="23" spans="2:9" x14ac:dyDescent="0.2">
      <c r="B23" s="150" t="s">
        <v>617</v>
      </c>
      <c r="C23" s="8"/>
      <c r="D23" s="151"/>
    </row>
    <row r="24" spans="2:9" x14ac:dyDescent="0.2">
      <c r="B24" s="152" t="s">
        <v>618</v>
      </c>
      <c r="C24" s="154"/>
      <c r="D24" s="153"/>
    </row>
    <row r="25" spans="2:9" x14ac:dyDescent="0.2">
      <c r="G25" s="147" t="s">
        <v>619</v>
      </c>
      <c r="H25" s="149"/>
      <c r="I25" s="148"/>
    </row>
    <row r="26" spans="2:9" x14ac:dyDescent="0.2">
      <c r="G26" s="150" t="s">
        <v>929</v>
      </c>
      <c r="H26" s="8"/>
      <c r="I26" s="151"/>
    </row>
    <row r="27" spans="2:9" x14ac:dyDescent="0.2">
      <c r="G27" s="150" t="s">
        <v>620</v>
      </c>
      <c r="H27" s="8"/>
      <c r="I27" s="151"/>
    </row>
    <row r="28" spans="2:9" x14ac:dyDescent="0.2">
      <c r="G28" s="152" t="s">
        <v>621</v>
      </c>
      <c r="H28" s="154"/>
      <c r="I28" s="153"/>
    </row>
  </sheetData>
  <mergeCells count="1">
    <mergeCell ref="C5:G5"/>
  </mergeCells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97"/>
  <sheetViews>
    <sheetView zoomScale="130" zoomScaleNormal="130" workbookViewId="0">
      <pane ySplit="2" topLeftCell="A3" activePane="bottomLeft" state="frozen"/>
      <selection activeCell="B21" sqref="B21"/>
      <selection pane="bottomLeft" activeCell="C10" sqref="C10"/>
    </sheetView>
  </sheetViews>
  <sheetFormatPr defaultColWidth="9.140625" defaultRowHeight="12.75" x14ac:dyDescent="0.2"/>
  <cols>
    <col min="1" max="1" width="7" style="157" customWidth="1"/>
    <col min="2" max="2" width="10.28515625" style="157" customWidth="1"/>
    <col min="3" max="3" width="58.5703125" style="157" customWidth="1"/>
    <col min="4" max="4" width="9.140625" style="157"/>
    <col min="5" max="5" width="6" style="157" customWidth="1"/>
    <col min="6" max="6" width="13.85546875" style="157" customWidth="1"/>
    <col min="7" max="7" width="58.5703125" style="157" customWidth="1"/>
    <col min="8" max="8" width="9.140625" style="157"/>
    <col min="9" max="9" width="4.28515625" style="158" customWidth="1"/>
    <col min="10" max="10" width="53.28515625" style="157" customWidth="1"/>
    <col min="11" max="11" width="8.140625" style="158" customWidth="1"/>
    <col min="12" max="12" width="18.42578125" style="179" customWidth="1"/>
    <col min="13" max="13" width="4.42578125" style="157" customWidth="1"/>
    <col min="14" max="14" width="58.140625" style="157" customWidth="1"/>
    <col min="15" max="15" width="7.42578125" style="158" customWidth="1"/>
    <col min="16" max="16" width="9.140625" style="185"/>
    <col min="17" max="17" width="5.42578125" style="157" customWidth="1"/>
    <col min="18" max="18" width="53.28515625" style="157" customWidth="1"/>
    <col min="19" max="19" width="9.140625" style="157"/>
    <col min="20" max="20" width="12.42578125" style="185" customWidth="1"/>
    <col min="21" max="21" width="5.140625" style="158" customWidth="1"/>
    <col min="22" max="22" width="47" style="158" customWidth="1"/>
    <col min="23" max="23" width="8.5703125" style="158" customWidth="1"/>
    <col min="24" max="24" width="26.28515625" style="158" customWidth="1"/>
    <col min="25" max="16384" width="9.140625" style="157"/>
  </cols>
  <sheetData>
    <row r="1" spans="2:29" ht="13.5" thickBot="1" x14ac:dyDescent="0.25">
      <c r="B1" s="282" t="s">
        <v>906</v>
      </c>
      <c r="C1" s="282"/>
      <c r="D1" s="282"/>
      <c r="E1" s="284" t="s">
        <v>622</v>
      </c>
      <c r="F1" s="284"/>
      <c r="G1" s="284"/>
      <c r="H1" s="284"/>
      <c r="I1" s="284" t="s">
        <v>623</v>
      </c>
      <c r="J1" s="284"/>
      <c r="K1" s="284"/>
      <c r="L1" s="178"/>
      <c r="M1" s="284" t="s">
        <v>624</v>
      </c>
      <c r="N1" s="284"/>
      <c r="O1" s="284"/>
      <c r="P1" s="181"/>
      <c r="Q1" s="283" t="s">
        <v>625</v>
      </c>
      <c r="R1" s="283"/>
      <c r="S1" s="283"/>
      <c r="T1" s="181"/>
      <c r="U1" s="172"/>
      <c r="V1" s="173" t="s">
        <v>626</v>
      </c>
      <c r="W1" s="172"/>
      <c r="X1" s="172"/>
    </row>
    <row r="2" spans="2:29" s="169" customFormat="1" x14ac:dyDescent="0.2">
      <c r="B2" s="218" t="s">
        <v>167</v>
      </c>
      <c r="C2" s="219" t="s">
        <v>627</v>
      </c>
      <c r="D2" s="219" t="s">
        <v>628</v>
      </c>
      <c r="E2" s="171" t="s">
        <v>629</v>
      </c>
      <c r="F2" s="171"/>
      <c r="G2" s="171" t="s">
        <v>630</v>
      </c>
      <c r="H2" s="171" t="s">
        <v>631</v>
      </c>
      <c r="I2" s="171" t="s">
        <v>629</v>
      </c>
      <c r="J2" s="171" t="s">
        <v>630</v>
      </c>
      <c r="K2" s="171" t="s">
        <v>631</v>
      </c>
      <c r="L2" s="160">
        <v>37</v>
      </c>
      <c r="M2" s="169" t="s">
        <v>629</v>
      </c>
      <c r="N2" s="171" t="s">
        <v>630</v>
      </c>
      <c r="O2" s="171" t="s">
        <v>631</v>
      </c>
      <c r="P2" s="182"/>
      <c r="Q2" s="169" t="s">
        <v>629</v>
      </c>
      <c r="R2" s="171" t="s">
        <v>630</v>
      </c>
      <c r="S2" s="169" t="s">
        <v>631</v>
      </c>
      <c r="T2" s="182"/>
      <c r="U2" s="170" t="s">
        <v>629</v>
      </c>
      <c r="V2" s="170" t="s">
        <v>165</v>
      </c>
      <c r="W2" s="170" t="s">
        <v>632</v>
      </c>
      <c r="X2" s="170" t="s">
        <v>633</v>
      </c>
    </row>
    <row r="3" spans="2:29" ht="13.5" thickBot="1" x14ac:dyDescent="0.25">
      <c r="B3" s="238">
        <v>1</v>
      </c>
      <c r="C3" s="239" t="s">
        <v>931</v>
      </c>
      <c r="D3" s="240">
        <v>1.5</v>
      </c>
      <c r="E3" s="191">
        <v>4</v>
      </c>
      <c r="F3" s="193" t="s">
        <v>635</v>
      </c>
      <c r="G3" s="191" t="s">
        <v>634</v>
      </c>
      <c r="H3" s="192">
        <v>22</v>
      </c>
      <c r="I3" s="191">
        <v>4</v>
      </c>
      <c r="J3" s="191" t="s">
        <v>636</v>
      </c>
      <c r="K3" s="192">
        <v>22</v>
      </c>
      <c r="L3" s="191"/>
      <c r="M3" s="175">
        <v>4</v>
      </c>
      <c r="N3" s="186" t="s">
        <v>637</v>
      </c>
      <c r="O3" s="187">
        <v>20</v>
      </c>
      <c r="P3" s="183">
        <f>2860/28</f>
        <v>102.14285714285714</v>
      </c>
      <c r="Q3" s="163">
        <v>3</v>
      </c>
      <c r="R3" s="174" t="s">
        <v>638</v>
      </c>
      <c r="S3" s="162">
        <v>30</v>
      </c>
      <c r="T3" s="183">
        <f>3000/36</f>
        <v>83.333333333333329</v>
      </c>
      <c r="U3" s="164">
        <v>7</v>
      </c>
      <c r="V3" s="164" t="s">
        <v>639</v>
      </c>
      <c r="W3" s="168">
        <v>28</v>
      </c>
      <c r="X3" s="164" t="s">
        <v>640</v>
      </c>
      <c r="Y3" s="157">
        <f>4200/40</f>
        <v>105</v>
      </c>
    </row>
    <row r="4" spans="2:29" ht="13.5" customHeight="1" thickBot="1" x14ac:dyDescent="0.25">
      <c r="B4" s="238">
        <v>1</v>
      </c>
      <c r="C4" s="239" t="s">
        <v>932</v>
      </c>
      <c r="D4" s="240">
        <v>0.6</v>
      </c>
      <c r="E4" s="191">
        <v>18</v>
      </c>
      <c r="F4" s="193" t="s">
        <v>155</v>
      </c>
      <c r="G4" s="191" t="s">
        <v>642</v>
      </c>
      <c r="H4" s="192">
        <v>16.2</v>
      </c>
      <c r="I4" s="191">
        <v>10</v>
      </c>
      <c r="J4" s="191" t="s">
        <v>643</v>
      </c>
      <c r="K4" s="192">
        <v>20</v>
      </c>
      <c r="L4" s="191"/>
      <c r="M4" s="175">
        <v>6</v>
      </c>
      <c r="N4" s="186" t="s">
        <v>644</v>
      </c>
      <c r="O4" s="187">
        <v>17.7</v>
      </c>
      <c r="P4" s="183"/>
      <c r="Q4" s="163">
        <v>6</v>
      </c>
      <c r="R4" s="174" t="s">
        <v>645</v>
      </c>
      <c r="S4" s="162">
        <v>24</v>
      </c>
      <c r="T4" s="183">
        <f>3000/36</f>
        <v>83.333333333333329</v>
      </c>
      <c r="U4" s="164">
        <v>7</v>
      </c>
      <c r="V4" s="164" t="s">
        <v>646</v>
      </c>
      <c r="W4" s="168">
        <v>19.53</v>
      </c>
      <c r="X4" s="164" t="s">
        <v>640</v>
      </c>
      <c r="AC4" s="159"/>
    </row>
    <row r="5" spans="2:29" ht="13.5" customHeight="1" thickBot="1" x14ac:dyDescent="0.25">
      <c r="B5" s="238">
        <v>1</v>
      </c>
      <c r="C5" s="239" t="s">
        <v>933</v>
      </c>
      <c r="D5" s="240">
        <v>1.35</v>
      </c>
      <c r="E5" s="191">
        <v>10</v>
      </c>
      <c r="F5" s="193" t="s">
        <v>648</v>
      </c>
      <c r="G5" s="191" t="s">
        <v>643</v>
      </c>
      <c r="H5" s="192">
        <v>15</v>
      </c>
      <c r="I5" s="191">
        <v>16</v>
      </c>
      <c r="J5" s="191" t="s">
        <v>649</v>
      </c>
      <c r="K5" s="192">
        <v>16</v>
      </c>
      <c r="L5" s="191" t="s">
        <v>650</v>
      </c>
      <c r="M5" s="175">
        <v>16</v>
      </c>
      <c r="N5" s="186" t="s">
        <v>649</v>
      </c>
      <c r="O5" s="187">
        <v>16</v>
      </c>
      <c r="P5" s="183"/>
      <c r="Q5" s="163">
        <v>6</v>
      </c>
      <c r="R5" s="174" t="s">
        <v>644</v>
      </c>
      <c r="S5" s="162">
        <v>19.739999999999998</v>
      </c>
      <c r="T5" s="183"/>
      <c r="U5" s="164">
        <v>4</v>
      </c>
      <c r="V5" s="164" t="s">
        <v>651</v>
      </c>
      <c r="W5" s="168">
        <v>16</v>
      </c>
      <c r="X5" s="164" t="s">
        <v>640</v>
      </c>
      <c r="AC5" s="159"/>
    </row>
    <row r="6" spans="2:29" ht="13.5" customHeight="1" thickBot="1" x14ac:dyDescent="0.25">
      <c r="B6" s="238">
        <v>18</v>
      </c>
      <c r="C6" s="239" t="s">
        <v>934</v>
      </c>
      <c r="D6" s="240">
        <v>27</v>
      </c>
      <c r="E6" s="191">
        <v>6</v>
      </c>
      <c r="F6" s="193" t="s">
        <v>652</v>
      </c>
      <c r="G6" s="191" t="s">
        <v>641</v>
      </c>
      <c r="H6" s="192">
        <v>13.5</v>
      </c>
      <c r="I6" s="191">
        <v>7</v>
      </c>
      <c r="J6" s="191" t="s">
        <v>646</v>
      </c>
      <c r="K6" s="192">
        <v>15.75</v>
      </c>
      <c r="L6" s="191"/>
      <c r="M6" s="175">
        <v>6</v>
      </c>
      <c r="N6" s="186" t="s">
        <v>643</v>
      </c>
      <c r="O6" s="187">
        <v>15.3</v>
      </c>
      <c r="P6" s="183">
        <f>1800/28</f>
        <v>64.285714285714292</v>
      </c>
      <c r="Q6" s="163">
        <v>7</v>
      </c>
      <c r="R6" s="174" t="s">
        <v>646</v>
      </c>
      <c r="S6" s="162">
        <v>19.46</v>
      </c>
      <c r="T6" s="183"/>
      <c r="U6" s="164">
        <v>3</v>
      </c>
      <c r="V6" s="164" t="s">
        <v>653</v>
      </c>
      <c r="W6" s="168">
        <v>15.87</v>
      </c>
      <c r="X6" s="164" t="s">
        <v>654</v>
      </c>
      <c r="Y6" s="157">
        <f>2400/40</f>
        <v>60</v>
      </c>
      <c r="AC6" s="159"/>
    </row>
    <row r="7" spans="2:29" ht="13.5" customHeight="1" thickBot="1" x14ac:dyDescent="0.25">
      <c r="B7" s="238">
        <v>1</v>
      </c>
      <c r="C7" s="239" t="s">
        <v>935</v>
      </c>
      <c r="D7" s="240">
        <v>1.4</v>
      </c>
      <c r="E7" s="191">
        <v>3</v>
      </c>
      <c r="F7" s="193" t="s">
        <v>155</v>
      </c>
      <c r="G7" s="191" t="s">
        <v>656</v>
      </c>
      <c r="H7" s="192">
        <v>10.5</v>
      </c>
      <c r="I7" s="191">
        <v>4</v>
      </c>
      <c r="J7" s="191" t="s">
        <v>657</v>
      </c>
      <c r="K7" s="192">
        <v>12</v>
      </c>
      <c r="L7" s="193" t="s">
        <v>658</v>
      </c>
      <c r="M7" s="175">
        <v>6</v>
      </c>
      <c r="N7" s="186" t="s">
        <v>646</v>
      </c>
      <c r="O7" s="187">
        <v>15</v>
      </c>
      <c r="P7" s="183"/>
      <c r="Q7" s="163">
        <v>5</v>
      </c>
      <c r="R7" s="174" t="s">
        <v>659</v>
      </c>
      <c r="S7" s="162">
        <v>14.25</v>
      </c>
      <c r="T7" s="183">
        <f>2550/36</f>
        <v>70.833333333333329</v>
      </c>
      <c r="U7" s="164">
        <v>5</v>
      </c>
      <c r="V7" s="164" t="s">
        <v>660</v>
      </c>
      <c r="W7" s="168">
        <v>13.95</v>
      </c>
      <c r="X7" s="164" t="s">
        <v>640</v>
      </c>
      <c r="AC7" s="159"/>
    </row>
    <row r="8" spans="2:29" ht="13.5" customHeight="1" thickBot="1" x14ac:dyDescent="0.25">
      <c r="B8" s="238">
        <v>1</v>
      </c>
      <c r="C8" s="239" t="s">
        <v>701</v>
      </c>
      <c r="D8" s="240">
        <v>1.6</v>
      </c>
      <c r="E8" s="191">
        <v>6</v>
      </c>
      <c r="F8" s="193" t="s">
        <v>648</v>
      </c>
      <c r="G8" s="191" t="s">
        <v>662</v>
      </c>
      <c r="H8" s="192">
        <v>9</v>
      </c>
      <c r="I8" s="191">
        <v>4</v>
      </c>
      <c r="J8" s="191" t="s">
        <v>663</v>
      </c>
      <c r="K8" s="192">
        <v>12</v>
      </c>
      <c r="L8" s="193" t="s">
        <v>664</v>
      </c>
      <c r="M8" s="175">
        <v>4</v>
      </c>
      <c r="N8" s="186" t="s">
        <v>663</v>
      </c>
      <c r="O8" s="187">
        <v>12</v>
      </c>
      <c r="P8" s="183"/>
      <c r="Q8" s="163">
        <v>14</v>
      </c>
      <c r="R8" s="174" t="s">
        <v>649</v>
      </c>
      <c r="S8" s="162">
        <v>14</v>
      </c>
      <c r="T8" s="183"/>
      <c r="U8" s="164">
        <v>10</v>
      </c>
      <c r="V8" s="164" t="s">
        <v>665</v>
      </c>
      <c r="W8" s="168">
        <v>12.5</v>
      </c>
      <c r="X8" s="164" t="s">
        <v>666</v>
      </c>
      <c r="AC8" s="159"/>
    </row>
    <row r="9" spans="2:29" ht="13.5" customHeight="1" thickBot="1" x14ac:dyDescent="0.25">
      <c r="B9" s="238">
        <v>6</v>
      </c>
      <c r="C9" s="239" t="s">
        <v>667</v>
      </c>
      <c r="D9" s="240">
        <v>10.8</v>
      </c>
      <c r="E9" s="191">
        <v>4</v>
      </c>
      <c r="F9" s="193" t="s">
        <v>155</v>
      </c>
      <c r="G9" s="191" t="s">
        <v>668</v>
      </c>
      <c r="H9" s="192">
        <v>8</v>
      </c>
      <c r="I9" s="191">
        <v>6</v>
      </c>
      <c r="J9" s="191" t="s">
        <v>669</v>
      </c>
      <c r="K9" s="192">
        <v>12</v>
      </c>
      <c r="L9" s="191"/>
      <c r="M9" s="175">
        <v>4</v>
      </c>
      <c r="N9" s="186" t="s">
        <v>670</v>
      </c>
      <c r="O9" s="187">
        <v>12</v>
      </c>
      <c r="P9" s="183">
        <f>1600/28</f>
        <v>57.142857142857146</v>
      </c>
      <c r="Q9" s="163">
        <v>4</v>
      </c>
      <c r="R9" s="174" t="s">
        <v>671</v>
      </c>
      <c r="S9" s="162">
        <v>13.2</v>
      </c>
      <c r="T9" s="183">
        <f>1600/36</f>
        <v>44.444444444444443</v>
      </c>
      <c r="U9" s="164">
        <v>2</v>
      </c>
      <c r="V9" s="164" t="s">
        <v>672</v>
      </c>
      <c r="W9" s="168">
        <v>11</v>
      </c>
      <c r="X9" s="164"/>
      <c r="AC9" s="159"/>
    </row>
    <row r="10" spans="2:29" ht="13.5" customHeight="1" thickBot="1" x14ac:dyDescent="0.25">
      <c r="B10" s="238">
        <v>1</v>
      </c>
      <c r="C10" s="239" t="s">
        <v>779</v>
      </c>
      <c r="D10" s="240">
        <v>2.7</v>
      </c>
      <c r="E10" s="191">
        <v>5</v>
      </c>
      <c r="F10" s="193" t="s">
        <v>674</v>
      </c>
      <c r="G10" s="191" t="s">
        <v>675</v>
      </c>
      <c r="H10" s="192">
        <v>7.4</v>
      </c>
      <c r="I10" s="191">
        <v>6</v>
      </c>
      <c r="J10" s="191" t="s">
        <v>676</v>
      </c>
      <c r="K10" s="192">
        <v>9</v>
      </c>
      <c r="L10" s="191"/>
      <c r="M10" s="175">
        <v>6</v>
      </c>
      <c r="N10" s="186" t="s">
        <v>676</v>
      </c>
      <c r="O10" s="187">
        <v>10.199999999999999</v>
      </c>
      <c r="P10" s="183">
        <f>2040/28</f>
        <v>72.857142857142861</v>
      </c>
      <c r="Q10" s="163">
        <v>4</v>
      </c>
      <c r="R10" s="174" t="s">
        <v>661</v>
      </c>
      <c r="S10" s="162">
        <v>11.96</v>
      </c>
      <c r="T10" s="183"/>
      <c r="U10" s="164">
        <v>4</v>
      </c>
      <c r="V10" s="164" t="s">
        <v>677</v>
      </c>
      <c r="W10" s="168">
        <v>9.92</v>
      </c>
      <c r="X10" s="164"/>
      <c r="AC10" s="159"/>
    </row>
    <row r="11" spans="2:29" ht="13.5" customHeight="1" thickBot="1" x14ac:dyDescent="0.25">
      <c r="B11" s="238">
        <v>1</v>
      </c>
      <c r="C11" s="239" t="s">
        <v>760</v>
      </c>
      <c r="D11" s="240">
        <v>2</v>
      </c>
      <c r="E11" s="191">
        <v>5</v>
      </c>
      <c r="F11" s="193" t="s">
        <v>674</v>
      </c>
      <c r="G11" s="191" t="s">
        <v>679</v>
      </c>
      <c r="H11" s="192">
        <v>7.4</v>
      </c>
      <c r="I11" s="191">
        <v>4</v>
      </c>
      <c r="J11" s="191" t="s">
        <v>680</v>
      </c>
      <c r="K11" s="192">
        <v>8</v>
      </c>
      <c r="L11" s="191" t="s">
        <v>681</v>
      </c>
      <c r="M11" s="175">
        <v>4</v>
      </c>
      <c r="N11" s="186" t="s">
        <v>680</v>
      </c>
      <c r="O11" s="187">
        <v>8</v>
      </c>
      <c r="P11" s="183"/>
      <c r="Q11" s="163">
        <v>5</v>
      </c>
      <c r="R11" s="174" t="s">
        <v>682</v>
      </c>
      <c r="S11" s="162">
        <v>9.9499999999999993</v>
      </c>
      <c r="T11" s="183">
        <f>17000/36</f>
        <v>472.22222222222223</v>
      </c>
      <c r="U11" s="164">
        <v>3</v>
      </c>
      <c r="V11" s="164" t="s">
        <v>683</v>
      </c>
      <c r="W11" s="168">
        <v>9.9</v>
      </c>
      <c r="X11" s="164" t="s">
        <v>654</v>
      </c>
      <c r="Y11" s="157">
        <f>1350/40</f>
        <v>33.75</v>
      </c>
      <c r="AC11" s="159"/>
    </row>
    <row r="12" spans="2:29" ht="13.5" customHeight="1" thickBot="1" x14ac:dyDescent="0.25">
      <c r="B12" s="238">
        <v>1</v>
      </c>
      <c r="C12" s="239" t="s">
        <v>904</v>
      </c>
      <c r="D12" s="240">
        <v>5.39</v>
      </c>
      <c r="E12" s="191">
        <v>4</v>
      </c>
      <c r="F12" s="193" t="s">
        <v>685</v>
      </c>
      <c r="G12" s="191" t="s">
        <v>661</v>
      </c>
      <c r="H12" s="192">
        <v>6</v>
      </c>
      <c r="I12" s="191">
        <v>1</v>
      </c>
      <c r="J12" s="191" t="s">
        <v>686</v>
      </c>
      <c r="K12" s="192">
        <v>8</v>
      </c>
      <c r="L12" s="191"/>
      <c r="M12" s="175">
        <v>4</v>
      </c>
      <c r="N12" s="186" t="s">
        <v>661</v>
      </c>
      <c r="O12" s="187">
        <v>8</v>
      </c>
      <c r="P12" s="183"/>
      <c r="Q12" s="163">
        <v>5</v>
      </c>
      <c r="R12" s="174" t="s">
        <v>675</v>
      </c>
      <c r="S12" s="162">
        <v>9.9499999999999993</v>
      </c>
      <c r="T12" s="183">
        <f>17000/36</f>
        <v>472.22222222222223</v>
      </c>
      <c r="U12" s="164">
        <v>10</v>
      </c>
      <c r="V12" s="164" t="s">
        <v>687</v>
      </c>
      <c r="W12" s="168">
        <v>9.5</v>
      </c>
      <c r="X12" s="164" t="s">
        <v>688</v>
      </c>
      <c r="Y12" s="157">
        <f>3400/40</f>
        <v>85</v>
      </c>
      <c r="AC12" s="159"/>
    </row>
    <row r="13" spans="2:29" ht="13.5" customHeight="1" thickBot="1" x14ac:dyDescent="0.25">
      <c r="B13" s="238">
        <v>3</v>
      </c>
      <c r="C13" s="239" t="s">
        <v>905</v>
      </c>
      <c r="D13" s="240">
        <v>5.0999999999999996</v>
      </c>
      <c r="E13" s="191">
        <v>6</v>
      </c>
      <c r="F13" s="193" t="s">
        <v>648</v>
      </c>
      <c r="G13" s="191" t="s">
        <v>667</v>
      </c>
      <c r="H13" s="192">
        <v>6</v>
      </c>
      <c r="I13" s="191">
        <v>5</v>
      </c>
      <c r="J13" s="191" t="s">
        <v>682</v>
      </c>
      <c r="K13" s="192">
        <v>7.4</v>
      </c>
      <c r="L13" s="191"/>
      <c r="M13" s="175">
        <v>5</v>
      </c>
      <c r="N13" s="186" t="s">
        <v>675</v>
      </c>
      <c r="O13" s="187">
        <v>7.4</v>
      </c>
      <c r="P13" s="183">
        <f>17000/28</f>
        <v>607.14285714285711</v>
      </c>
      <c r="Q13" s="163">
        <v>2</v>
      </c>
      <c r="R13" s="174" t="s">
        <v>690</v>
      </c>
      <c r="S13" s="162">
        <v>8.58</v>
      </c>
      <c r="T13" s="183"/>
      <c r="U13" s="164">
        <v>4</v>
      </c>
      <c r="V13" s="164" t="s">
        <v>691</v>
      </c>
      <c r="W13" s="168">
        <v>8</v>
      </c>
      <c r="X13" s="164" t="s">
        <v>692</v>
      </c>
      <c r="AC13" s="159"/>
    </row>
    <row r="14" spans="2:29" ht="13.5" customHeight="1" thickBot="1" x14ac:dyDescent="0.25">
      <c r="B14" s="238">
        <v>1</v>
      </c>
      <c r="C14" s="239" t="s">
        <v>761</v>
      </c>
      <c r="D14" s="240">
        <v>3</v>
      </c>
      <c r="E14" s="191">
        <v>2</v>
      </c>
      <c r="F14" s="193" t="s">
        <v>648</v>
      </c>
      <c r="G14" s="191" t="s">
        <v>694</v>
      </c>
      <c r="H14" s="192">
        <v>5.2</v>
      </c>
      <c r="I14" s="191">
        <v>5</v>
      </c>
      <c r="J14" s="191" t="s">
        <v>675</v>
      </c>
      <c r="K14" s="192">
        <v>7.4</v>
      </c>
      <c r="L14" s="191"/>
      <c r="M14" s="175">
        <v>6</v>
      </c>
      <c r="N14" s="186" t="s">
        <v>695</v>
      </c>
      <c r="O14" s="187">
        <v>6</v>
      </c>
      <c r="P14" s="183"/>
      <c r="Q14" s="163">
        <v>2</v>
      </c>
      <c r="R14" s="174" t="s">
        <v>696</v>
      </c>
      <c r="S14" s="162">
        <v>8</v>
      </c>
      <c r="T14" s="183"/>
      <c r="U14" s="164">
        <v>5</v>
      </c>
      <c r="V14" s="164" t="s">
        <v>697</v>
      </c>
      <c r="W14" s="168">
        <v>7.95</v>
      </c>
      <c r="X14" s="164" t="s">
        <v>698</v>
      </c>
      <c r="AC14" s="159"/>
    </row>
    <row r="15" spans="2:29" ht="13.5" customHeight="1" thickBot="1" x14ac:dyDescent="0.25">
      <c r="B15" s="238">
        <v>1</v>
      </c>
      <c r="C15" s="239" t="s">
        <v>748</v>
      </c>
      <c r="D15" s="240">
        <v>2.7</v>
      </c>
      <c r="E15" s="191">
        <v>3</v>
      </c>
      <c r="F15" s="193" t="s">
        <v>155</v>
      </c>
      <c r="G15" s="191" t="s">
        <v>700</v>
      </c>
      <c r="H15" s="192">
        <v>4.5</v>
      </c>
      <c r="I15" s="191">
        <v>4</v>
      </c>
      <c r="J15" s="191" t="s">
        <v>701</v>
      </c>
      <c r="K15" s="192">
        <v>7.16</v>
      </c>
      <c r="L15" s="191"/>
      <c r="M15" s="175">
        <v>4</v>
      </c>
      <c r="N15" s="186" t="s">
        <v>682</v>
      </c>
      <c r="O15" s="187">
        <v>5.92</v>
      </c>
      <c r="P15" s="183">
        <f>14000/28</f>
        <v>500</v>
      </c>
      <c r="Q15" s="163">
        <v>2</v>
      </c>
      <c r="R15" s="163" t="s">
        <v>702</v>
      </c>
      <c r="S15" s="162">
        <v>7.98</v>
      </c>
      <c r="T15" s="183"/>
      <c r="U15" s="164">
        <v>4</v>
      </c>
      <c r="V15" s="164" t="s">
        <v>703</v>
      </c>
      <c r="W15" s="168">
        <v>7.56</v>
      </c>
      <c r="X15" s="164" t="s">
        <v>704</v>
      </c>
      <c r="Y15" s="157">
        <f>14000/40</f>
        <v>350</v>
      </c>
      <c r="AC15" s="159"/>
    </row>
    <row r="16" spans="2:29" ht="13.5" customHeight="1" thickBot="1" x14ac:dyDescent="0.25">
      <c r="B16" s="238">
        <v>2</v>
      </c>
      <c r="C16" s="239" t="s">
        <v>694</v>
      </c>
      <c r="D16" s="240">
        <v>5.4</v>
      </c>
      <c r="E16" s="191">
        <v>5</v>
      </c>
      <c r="F16" s="193" t="s">
        <v>188</v>
      </c>
      <c r="G16" s="191" t="s">
        <v>706</v>
      </c>
      <c r="H16" s="192">
        <v>4.5</v>
      </c>
      <c r="I16" s="191">
        <v>2</v>
      </c>
      <c r="J16" s="191" t="s">
        <v>694</v>
      </c>
      <c r="K16" s="192">
        <v>6.8</v>
      </c>
      <c r="L16" s="191"/>
      <c r="M16" s="175">
        <v>1</v>
      </c>
      <c r="N16" s="175" t="s">
        <v>707</v>
      </c>
      <c r="O16" s="187">
        <v>5.5</v>
      </c>
      <c r="P16" s="183"/>
      <c r="Q16" s="163">
        <v>2</v>
      </c>
      <c r="R16" s="174" t="s">
        <v>694</v>
      </c>
      <c r="S16" s="162">
        <v>6.8</v>
      </c>
      <c r="T16" s="183"/>
      <c r="U16" s="164">
        <v>2</v>
      </c>
      <c r="V16" s="164" t="s">
        <v>694</v>
      </c>
      <c r="W16" s="168">
        <v>6.8</v>
      </c>
      <c r="X16" s="164" t="s">
        <v>640</v>
      </c>
      <c r="AC16" s="159"/>
    </row>
    <row r="17" spans="2:29" ht="13.5" customHeight="1" thickBot="1" x14ac:dyDescent="0.25">
      <c r="B17" s="238">
        <v>3</v>
      </c>
      <c r="C17" s="239" t="s">
        <v>678</v>
      </c>
      <c r="D17" s="240">
        <v>12.6</v>
      </c>
      <c r="E17" s="191">
        <v>3</v>
      </c>
      <c r="F17" s="193" t="s">
        <v>635</v>
      </c>
      <c r="G17" s="191" t="s">
        <v>701</v>
      </c>
      <c r="H17" s="192">
        <v>4.47</v>
      </c>
      <c r="I17" s="191">
        <v>5</v>
      </c>
      <c r="J17" s="191" t="s">
        <v>709</v>
      </c>
      <c r="K17" s="192">
        <v>6.5</v>
      </c>
      <c r="L17" s="191"/>
      <c r="M17" s="175">
        <v>3</v>
      </c>
      <c r="N17" s="186" t="s">
        <v>710</v>
      </c>
      <c r="O17" s="187">
        <v>5.25</v>
      </c>
      <c r="P17" s="183"/>
      <c r="Q17" s="163">
        <v>1</v>
      </c>
      <c r="R17" s="174" t="s">
        <v>707</v>
      </c>
      <c r="S17" s="162">
        <v>6</v>
      </c>
      <c r="T17" s="183"/>
      <c r="U17" s="164">
        <v>3</v>
      </c>
      <c r="V17" s="164" t="s">
        <v>711</v>
      </c>
      <c r="W17" s="168">
        <v>6</v>
      </c>
      <c r="X17" s="164" t="s">
        <v>712</v>
      </c>
      <c r="AC17" s="159"/>
    </row>
    <row r="18" spans="2:29" ht="13.5" customHeight="1" thickBot="1" x14ac:dyDescent="0.25">
      <c r="B18" s="238">
        <v>2</v>
      </c>
      <c r="C18" s="239" t="s">
        <v>896</v>
      </c>
      <c r="D18" s="240">
        <v>0.8</v>
      </c>
      <c r="E18" s="191">
        <v>2</v>
      </c>
      <c r="F18" s="193" t="s">
        <v>605</v>
      </c>
      <c r="G18" s="191" t="s">
        <v>714</v>
      </c>
      <c r="H18" s="192">
        <v>4</v>
      </c>
      <c r="I18" s="191">
        <v>6</v>
      </c>
      <c r="J18" s="191" t="s">
        <v>695</v>
      </c>
      <c r="K18" s="192">
        <v>6</v>
      </c>
      <c r="L18" s="191"/>
      <c r="M18" s="175">
        <v>8</v>
      </c>
      <c r="N18" s="186" t="s">
        <v>715</v>
      </c>
      <c r="O18" s="187">
        <v>5.2</v>
      </c>
      <c r="P18" s="183"/>
      <c r="Q18" s="163">
        <v>3</v>
      </c>
      <c r="R18" s="174" t="s">
        <v>680</v>
      </c>
      <c r="S18" s="162">
        <v>6</v>
      </c>
      <c r="T18" s="183"/>
      <c r="U18" s="164">
        <v>1</v>
      </c>
      <c r="V18" s="164" t="s">
        <v>707</v>
      </c>
      <c r="W18" s="168">
        <v>6</v>
      </c>
      <c r="X18" s="164" t="s">
        <v>640</v>
      </c>
      <c r="AC18" s="159"/>
    </row>
    <row r="19" spans="2:29" ht="13.5" customHeight="1" thickBot="1" x14ac:dyDescent="0.25">
      <c r="B19" s="238">
        <v>3</v>
      </c>
      <c r="C19" s="239" t="s">
        <v>868</v>
      </c>
      <c r="D19" s="240">
        <v>1.95</v>
      </c>
      <c r="E19" s="191">
        <v>2</v>
      </c>
      <c r="F19" s="193" t="s">
        <v>155</v>
      </c>
      <c r="G19" s="191" t="s">
        <v>680</v>
      </c>
      <c r="H19" s="192">
        <v>4</v>
      </c>
      <c r="I19" s="191">
        <v>4</v>
      </c>
      <c r="J19" s="191" t="s">
        <v>661</v>
      </c>
      <c r="K19" s="192">
        <v>5.96</v>
      </c>
      <c r="L19" s="191"/>
      <c r="M19" s="175">
        <v>4</v>
      </c>
      <c r="N19" s="186" t="s">
        <v>716</v>
      </c>
      <c r="O19" s="187">
        <v>4.4000000000000004</v>
      </c>
      <c r="P19" s="183"/>
      <c r="Q19" s="163">
        <v>2</v>
      </c>
      <c r="R19" s="174" t="s">
        <v>663</v>
      </c>
      <c r="S19" s="162">
        <v>6</v>
      </c>
      <c r="T19" s="183"/>
      <c r="U19" s="164">
        <v>3</v>
      </c>
      <c r="V19" s="164" t="s">
        <v>717</v>
      </c>
      <c r="W19" s="168">
        <v>5.67</v>
      </c>
      <c r="X19" s="164" t="s">
        <v>704</v>
      </c>
      <c r="Y19" s="157">
        <f>10500/40</f>
        <v>262.5</v>
      </c>
      <c r="AC19" s="159"/>
    </row>
    <row r="20" spans="2:29" ht="13.5" customHeight="1" thickBot="1" x14ac:dyDescent="0.25">
      <c r="B20" s="238">
        <v>6</v>
      </c>
      <c r="C20" s="239" t="s">
        <v>713</v>
      </c>
      <c r="D20" s="240">
        <v>6</v>
      </c>
      <c r="E20" s="191">
        <v>1</v>
      </c>
      <c r="F20" s="193" t="s">
        <v>155</v>
      </c>
      <c r="G20" s="194" t="s">
        <v>719</v>
      </c>
      <c r="H20" s="192">
        <v>3.99</v>
      </c>
      <c r="I20" s="191">
        <v>1</v>
      </c>
      <c r="J20" s="191" t="s">
        <v>720</v>
      </c>
      <c r="K20" s="192">
        <v>5.79</v>
      </c>
      <c r="L20" s="191"/>
      <c r="M20" s="175">
        <v>1</v>
      </c>
      <c r="N20" s="186" t="s">
        <v>721</v>
      </c>
      <c r="O20" s="187">
        <v>4.34</v>
      </c>
      <c r="P20" s="183"/>
      <c r="Q20" s="163">
        <v>3</v>
      </c>
      <c r="R20" s="174" t="s">
        <v>722</v>
      </c>
      <c r="S20" s="162">
        <v>5.85</v>
      </c>
      <c r="T20" s="183"/>
      <c r="U20" s="164">
        <v>4</v>
      </c>
      <c r="V20" s="164" t="s">
        <v>723</v>
      </c>
      <c r="W20" s="168">
        <v>5.6</v>
      </c>
      <c r="X20" s="164" t="s">
        <v>692</v>
      </c>
      <c r="AC20" s="159"/>
    </row>
    <row r="21" spans="2:29" ht="13.5" customHeight="1" thickBot="1" x14ac:dyDescent="0.25">
      <c r="B21" s="238">
        <v>12</v>
      </c>
      <c r="C21" s="239" t="s">
        <v>655</v>
      </c>
      <c r="D21" s="240">
        <v>20.399999999999999</v>
      </c>
      <c r="E21" s="191">
        <v>3</v>
      </c>
      <c r="F21" s="193" t="s">
        <v>648</v>
      </c>
      <c r="G21" s="191" t="s">
        <v>725</v>
      </c>
      <c r="H21" s="192">
        <v>3.6</v>
      </c>
      <c r="I21" s="191">
        <v>4</v>
      </c>
      <c r="J21" s="191" t="s">
        <v>726</v>
      </c>
      <c r="K21" s="192">
        <v>5.56</v>
      </c>
      <c r="L21" s="191"/>
      <c r="M21" s="175">
        <v>2</v>
      </c>
      <c r="N21" s="186" t="s">
        <v>727</v>
      </c>
      <c r="O21" s="187">
        <v>4</v>
      </c>
      <c r="P21" s="183"/>
      <c r="Q21" s="163">
        <v>5</v>
      </c>
      <c r="R21" s="174" t="s">
        <v>728</v>
      </c>
      <c r="S21" s="162">
        <v>5.5</v>
      </c>
      <c r="T21" s="183"/>
      <c r="U21" s="164">
        <v>1</v>
      </c>
      <c r="V21" s="164" t="s">
        <v>729</v>
      </c>
      <c r="W21" s="168">
        <v>5.5</v>
      </c>
      <c r="X21" s="164"/>
      <c r="AC21" s="159"/>
    </row>
    <row r="22" spans="2:29" ht="13.5" customHeight="1" thickBot="1" x14ac:dyDescent="0.25">
      <c r="B22" s="238">
        <v>20</v>
      </c>
      <c r="C22" s="239" t="s">
        <v>673</v>
      </c>
      <c r="D22" s="240">
        <v>13</v>
      </c>
      <c r="E22" s="191">
        <v>2</v>
      </c>
      <c r="F22" s="193" t="s">
        <v>648</v>
      </c>
      <c r="G22" s="191" t="s">
        <v>727</v>
      </c>
      <c r="H22" s="192">
        <v>3.5</v>
      </c>
      <c r="I22" s="191">
        <v>3</v>
      </c>
      <c r="J22" s="191" t="s">
        <v>710</v>
      </c>
      <c r="K22" s="192">
        <v>5.25</v>
      </c>
      <c r="L22" s="191"/>
      <c r="M22" s="175">
        <v>2</v>
      </c>
      <c r="N22" s="186" t="s">
        <v>731</v>
      </c>
      <c r="O22" s="187">
        <v>3.98</v>
      </c>
      <c r="P22" s="183"/>
      <c r="Q22" s="163">
        <v>3</v>
      </c>
      <c r="R22" s="174" t="s">
        <v>732</v>
      </c>
      <c r="S22" s="162">
        <v>4.7699999999999996</v>
      </c>
      <c r="T22" s="183"/>
      <c r="U22" s="164">
        <v>5</v>
      </c>
      <c r="V22" s="164" t="s">
        <v>728</v>
      </c>
      <c r="W22" s="168">
        <v>5.5</v>
      </c>
      <c r="X22" s="164" t="s">
        <v>640</v>
      </c>
      <c r="AC22" s="159"/>
    </row>
    <row r="23" spans="2:29" ht="13.5" customHeight="1" thickBot="1" x14ac:dyDescent="0.25">
      <c r="B23" s="238">
        <v>2</v>
      </c>
      <c r="C23" s="239" t="s">
        <v>766</v>
      </c>
      <c r="D23" s="240">
        <v>6</v>
      </c>
      <c r="E23" s="191">
        <v>4</v>
      </c>
      <c r="F23" s="193" t="s">
        <v>635</v>
      </c>
      <c r="G23" s="191" t="s">
        <v>699</v>
      </c>
      <c r="H23" s="192">
        <v>3.16</v>
      </c>
      <c r="I23" s="191">
        <v>5</v>
      </c>
      <c r="J23" s="191" t="s">
        <v>706</v>
      </c>
      <c r="K23" s="192">
        <v>4.5</v>
      </c>
      <c r="L23" s="191"/>
      <c r="M23" s="175">
        <v>2</v>
      </c>
      <c r="N23" s="186" t="s">
        <v>733</v>
      </c>
      <c r="O23" s="187">
        <v>3.78</v>
      </c>
      <c r="P23" s="183"/>
      <c r="Q23" s="163">
        <v>3</v>
      </c>
      <c r="R23" s="174" t="s">
        <v>697</v>
      </c>
      <c r="S23" s="162">
        <v>4.7699999999999996</v>
      </c>
      <c r="T23" s="183"/>
      <c r="U23" s="164">
        <v>1</v>
      </c>
      <c r="V23" s="164" t="s">
        <v>720</v>
      </c>
      <c r="W23" s="168">
        <v>5.35</v>
      </c>
      <c r="X23" s="164" t="s">
        <v>640</v>
      </c>
      <c r="AC23" s="159"/>
    </row>
    <row r="24" spans="2:29" ht="13.5" customHeight="1" thickBot="1" x14ac:dyDescent="0.25">
      <c r="B24" s="238">
        <v>2</v>
      </c>
      <c r="C24" s="239" t="s">
        <v>897</v>
      </c>
      <c r="D24" s="240">
        <v>1.6</v>
      </c>
      <c r="E24" s="191">
        <v>4</v>
      </c>
      <c r="F24" s="193" t="s">
        <v>635</v>
      </c>
      <c r="G24" s="191" t="s">
        <v>735</v>
      </c>
      <c r="H24" s="192">
        <v>3.16</v>
      </c>
      <c r="I24" s="191">
        <v>5</v>
      </c>
      <c r="J24" s="191" t="s">
        <v>736</v>
      </c>
      <c r="K24" s="192">
        <v>4.5</v>
      </c>
      <c r="L24" s="191"/>
      <c r="M24" s="175">
        <v>2</v>
      </c>
      <c r="N24" s="186" t="s">
        <v>701</v>
      </c>
      <c r="O24" s="187">
        <v>3.78</v>
      </c>
      <c r="P24" s="183"/>
      <c r="Q24" s="163">
        <v>2</v>
      </c>
      <c r="R24" s="174" t="s">
        <v>737</v>
      </c>
      <c r="S24" s="162">
        <v>4.5</v>
      </c>
      <c r="T24" s="183"/>
      <c r="U24" s="164">
        <v>3</v>
      </c>
      <c r="V24" s="164" t="s">
        <v>738</v>
      </c>
      <c r="W24" s="168">
        <v>4.5</v>
      </c>
      <c r="X24" s="164" t="s">
        <v>692</v>
      </c>
      <c r="AC24" s="159"/>
    </row>
    <row r="25" spans="2:29" ht="13.5" customHeight="1" thickBot="1" x14ac:dyDescent="0.25">
      <c r="B25" s="238">
        <v>1</v>
      </c>
      <c r="C25" s="239" t="s">
        <v>770</v>
      </c>
      <c r="D25" s="240">
        <v>3</v>
      </c>
      <c r="E25" s="191">
        <v>1</v>
      </c>
      <c r="F25" s="193" t="s">
        <v>605</v>
      </c>
      <c r="G25" s="191" t="s">
        <v>739</v>
      </c>
      <c r="H25" s="192">
        <v>3</v>
      </c>
      <c r="I25" s="191">
        <v>1</v>
      </c>
      <c r="J25" s="191" t="s">
        <v>740</v>
      </c>
      <c r="K25" s="192">
        <v>4.34</v>
      </c>
      <c r="L25" s="191"/>
      <c r="M25" s="175">
        <v>4</v>
      </c>
      <c r="N25" s="186" t="s">
        <v>736</v>
      </c>
      <c r="O25" s="187">
        <v>3.6</v>
      </c>
      <c r="P25" s="183"/>
      <c r="Q25" s="163">
        <v>4</v>
      </c>
      <c r="R25" s="174" t="s">
        <v>716</v>
      </c>
      <c r="S25" s="162">
        <v>4.4000000000000004</v>
      </c>
      <c r="T25" s="183"/>
      <c r="U25" s="164">
        <v>2</v>
      </c>
      <c r="V25" s="164" t="s">
        <v>680</v>
      </c>
      <c r="W25" s="168">
        <v>4.5</v>
      </c>
      <c r="X25" s="164" t="s">
        <v>640</v>
      </c>
      <c r="AC25" s="159"/>
    </row>
    <row r="26" spans="2:29" ht="13.5" customHeight="1" thickBot="1" x14ac:dyDescent="0.25">
      <c r="B26" s="238">
        <v>1</v>
      </c>
      <c r="C26" s="239" t="s">
        <v>803</v>
      </c>
      <c r="D26" s="240">
        <v>0.5</v>
      </c>
      <c r="E26" s="191">
        <v>3</v>
      </c>
      <c r="F26" s="193" t="s">
        <v>635</v>
      </c>
      <c r="G26" s="191" t="s">
        <v>741</v>
      </c>
      <c r="H26" s="192">
        <v>3</v>
      </c>
      <c r="I26" s="191">
        <v>6</v>
      </c>
      <c r="J26" s="191" t="s">
        <v>742</v>
      </c>
      <c r="K26" s="192">
        <v>4.1399999999999997</v>
      </c>
      <c r="L26" s="191"/>
      <c r="M26" s="175">
        <v>2</v>
      </c>
      <c r="N26" s="175" t="s">
        <v>743</v>
      </c>
      <c r="O26" s="187">
        <v>3.5</v>
      </c>
      <c r="P26" s="183"/>
      <c r="Q26" s="163">
        <v>4</v>
      </c>
      <c r="R26" s="163" t="s">
        <v>744</v>
      </c>
      <c r="S26" s="162">
        <v>4</v>
      </c>
      <c r="T26" s="183"/>
      <c r="U26" s="164">
        <v>2</v>
      </c>
      <c r="V26" s="164" t="s">
        <v>690</v>
      </c>
      <c r="W26" s="168">
        <v>4.28</v>
      </c>
      <c r="X26" s="164" t="s">
        <v>654</v>
      </c>
      <c r="AC26" s="159"/>
    </row>
    <row r="27" spans="2:29" ht="13.5" customHeight="1" thickBot="1" x14ac:dyDescent="0.25">
      <c r="B27" s="238">
        <v>1</v>
      </c>
      <c r="C27" s="239" t="s">
        <v>899</v>
      </c>
      <c r="D27" s="240">
        <v>0.5</v>
      </c>
      <c r="E27" s="191">
        <v>1</v>
      </c>
      <c r="F27" s="193" t="s">
        <v>745</v>
      </c>
      <c r="G27" s="191" t="s">
        <v>746</v>
      </c>
      <c r="H27" s="192">
        <v>3</v>
      </c>
      <c r="I27" s="191">
        <v>4</v>
      </c>
      <c r="J27" s="191" t="s">
        <v>747</v>
      </c>
      <c r="K27" s="192">
        <v>4</v>
      </c>
      <c r="L27" s="191"/>
      <c r="M27" s="175">
        <v>1</v>
      </c>
      <c r="N27" s="186" t="s">
        <v>748</v>
      </c>
      <c r="O27" s="187">
        <v>3.4</v>
      </c>
      <c r="P27" s="183"/>
      <c r="Q27" s="163">
        <v>2</v>
      </c>
      <c r="R27" s="174" t="s">
        <v>727</v>
      </c>
      <c r="S27" s="162">
        <v>4</v>
      </c>
      <c r="T27" s="183"/>
      <c r="U27" s="164">
        <v>2</v>
      </c>
      <c r="V27" s="164" t="s">
        <v>702</v>
      </c>
      <c r="W27" s="168">
        <v>3.98</v>
      </c>
      <c r="X27" s="164" t="s">
        <v>654</v>
      </c>
      <c r="AC27" s="159"/>
    </row>
    <row r="28" spans="2:29" ht="13.5" customHeight="1" thickBot="1" x14ac:dyDescent="0.25">
      <c r="B28" s="238">
        <v>1</v>
      </c>
      <c r="C28" s="239" t="s">
        <v>819</v>
      </c>
      <c r="D28" s="240">
        <v>2</v>
      </c>
      <c r="E28" s="191">
        <v>3</v>
      </c>
      <c r="F28" s="193" t="s">
        <v>745</v>
      </c>
      <c r="G28" s="191" t="s">
        <v>750</v>
      </c>
      <c r="H28" s="192">
        <v>3</v>
      </c>
      <c r="I28" s="191">
        <v>4</v>
      </c>
      <c r="J28" s="191" t="s">
        <v>751</v>
      </c>
      <c r="K28" s="192">
        <v>4</v>
      </c>
      <c r="L28" s="191"/>
      <c r="M28" s="175">
        <v>3</v>
      </c>
      <c r="N28" s="186" t="s">
        <v>752</v>
      </c>
      <c r="O28" s="187">
        <v>3</v>
      </c>
      <c r="P28" s="183"/>
      <c r="Q28" s="163">
        <v>2</v>
      </c>
      <c r="R28" s="174" t="s">
        <v>711</v>
      </c>
      <c r="S28" s="162">
        <v>3.9</v>
      </c>
      <c r="T28" s="183"/>
      <c r="U28" s="164">
        <v>3</v>
      </c>
      <c r="V28" s="164" t="s">
        <v>753</v>
      </c>
      <c r="W28" s="168">
        <v>3.75</v>
      </c>
      <c r="X28" s="164" t="s">
        <v>640</v>
      </c>
      <c r="AC28" s="159"/>
    </row>
    <row r="29" spans="2:29" ht="13.5" customHeight="1" thickBot="1" x14ac:dyDescent="0.25">
      <c r="B29" s="238">
        <v>2</v>
      </c>
      <c r="C29" s="239" t="s">
        <v>892</v>
      </c>
      <c r="D29" s="240">
        <v>2</v>
      </c>
      <c r="E29" s="191">
        <v>3</v>
      </c>
      <c r="F29" s="193" t="s">
        <v>155</v>
      </c>
      <c r="G29" s="191" t="s">
        <v>742</v>
      </c>
      <c r="H29" s="192">
        <v>3</v>
      </c>
      <c r="I29" s="191">
        <v>2</v>
      </c>
      <c r="J29" s="191" t="s">
        <v>714</v>
      </c>
      <c r="K29" s="192">
        <v>4</v>
      </c>
      <c r="L29" s="191"/>
      <c r="M29" s="175">
        <v>3</v>
      </c>
      <c r="N29" s="186" t="s">
        <v>755</v>
      </c>
      <c r="O29" s="187">
        <v>3</v>
      </c>
      <c r="P29" s="183"/>
      <c r="Q29" s="163">
        <v>1</v>
      </c>
      <c r="R29" s="174" t="s">
        <v>756</v>
      </c>
      <c r="S29" s="162">
        <v>3.89</v>
      </c>
      <c r="T29" s="183"/>
      <c r="U29" s="164">
        <v>2</v>
      </c>
      <c r="V29" s="164" t="s">
        <v>757</v>
      </c>
      <c r="W29" s="168">
        <v>3.56</v>
      </c>
      <c r="X29" s="164"/>
      <c r="AC29" s="159"/>
    </row>
    <row r="30" spans="2:29" ht="13.5" customHeight="1" thickBot="1" x14ac:dyDescent="0.25">
      <c r="B30" s="238">
        <v>2</v>
      </c>
      <c r="C30" s="239" t="s">
        <v>901</v>
      </c>
      <c r="D30" s="240">
        <v>0.94</v>
      </c>
      <c r="E30" s="191">
        <v>2</v>
      </c>
      <c r="F30" s="193" t="s">
        <v>648</v>
      </c>
      <c r="G30" s="191" t="s">
        <v>758</v>
      </c>
      <c r="H30" s="192">
        <v>3</v>
      </c>
      <c r="I30" s="191">
        <v>4</v>
      </c>
      <c r="J30" s="191" t="s">
        <v>716</v>
      </c>
      <c r="K30" s="192">
        <v>3.8</v>
      </c>
      <c r="L30" s="191"/>
      <c r="M30" s="175">
        <v>1</v>
      </c>
      <c r="N30" s="186" t="s">
        <v>739</v>
      </c>
      <c r="O30" s="187">
        <v>3</v>
      </c>
      <c r="P30" s="183"/>
      <c r="Q30" s="163">
        <v>2</v>
      </c>
      <c r="R30" s="174" t="s">
        <v>701</v>
      </c>
      <c r="S30" s="162">
        <v>3.58</v>
      </c>
      <c r="T30" s="183"/>
      <c r="U30" s="164">
        <v>4</v>
      </c>
      <c r="V30" s="164" t="s">
        <v>716</v>
      </c>
      <c r="W30" s="168">
        <v>3.4</v>
      </c>
      <c r="X30" s="164" t="s">
        <v>640</v>
      </c>
      <c r="AC30" s="159"/>
    </row>
    <row r="31" spans="2:29" ht="13.5" customHeight="1" thickBot="1" x14ac:dyDescent="0.25">
      <c r="B31" s="238">
        <v>1</v>
      </c>
      <c r="C31" s="239" t="s">
        <v>894</v>
      </c>
      <c r="D31" s="240">
        <v>1</v>
      </c>
      <c r="E31" s="191">
        <v>2</v>
      </c>
      <c r="F31" s="193" t="s">
        <v>648</v>
      </c>
      <c r="G31" s="191" t="s">
        <v>710</v>
      </c>
      <c r="H31" s="192">
        <v>2.8</v>
      </c>
      <c r="I31" s="191">
        <v>2</v>
      </c>
      <c r="J31" s="191" t="s">
        <v>733</v>
      </c>
      <c r="K31" s="192">
        <v>3.78</v>
      </c>
      <c r="L31" s="191"/>
      <c r="M31" s="175">
        <v>3</v>
      </c>
      <c r="N31" s="186" t="s">
        <v>759</v>
      </c>
      <c r="O31" s="187">
        <v>3</v>
      </c>
      <c r="P31" s="183"/>
      <c r="Q31" s="163">
        <v>2</v>
      </c>
      <c r="R31" s="174" t="s">
        <v>749</v>
      </c>
      <c r="S31" s="162">
        <v>3.2</v>
      </c>
      <c r="T31" s="183"/>
      <c r="U31" s="164">
        <v>2</v>
      </c>
      <c r="V31" s="164" t="s">
        <v>760</v>
      </c>
      <c r="W31" s="168">
        <v>3.3</v>
      </c>
      <c r="X31" s="164"/>
      <c r="AC31" s="159"/>
    </row>
    <row r="32" spans="2:29" ht="13.5" customHeight="1" thickBot="1" x14ac:dyDescent="0.25">
      <c r="B32" s="238">
        <v>2</v>
      </c>
      <c r="C32" s="239" t="s">
        <v>714</v>
      </c>
      <c r="D32" s="240">
        <v>4.58</v>
      </c>
      <c r="E32" s="191">
        <v>2</v>
      </c>
      <c r="F32" s="193" t="s">
        <v>155</v>
      </c>
      <c r="G32" s="191" t="s">
        <v>762</v>
      </c>
      <c r="H32" s="192">
        <v>2.78</v>
      </c>
      <c r="I32" s="191">
        <v>4</v>
      </c>
      <c r="J32" s="191" t="s">
        <v>763</v>
      </c>
      <c r="K32" s="192">
        <v>3.6</v>
      </c>
      <c r="L32" s="191"/>
      <c r="M32" s="175">
        <v>1</v>
      </c>
      <c r="N32" s="186" t="s">
        <v>764</v>
      </c>
      <c r="O32" s="187">
        <v>2.99</v>
      </c>
      <c r="P32" s="183"/>
      <c r="Q32" s="163">
        <v>2</v>
      </c>
      <c r="R32" s="174" t="s">
        <v>765</v>
      </c>
      <c r="S32" s="162">
        <v>3.18</v>
      </c>
      <c r="T32" s="183"/>
      <c r="U32" s="164">
        <v>2</v>
      </c>
      <c r="V32" s="164" t="s">
        <v>749</v>
      </c>
      <c r="W32" s="168">
        <v>3.2</v>
      </c>
      <c r="X32" s="164" t="s">
        <v>640</v>
      </c>
      <c r="AC32" s="159"/>
    </row>
    <row r="33" spans="2:29" ht="13.5" customHeight="1" thickBot="1" x14ac:dyDescent="0.25">
      <c r="B33" s="238">
        <v>2</v>
      </c>
      <c r="C33" s="239" t="s">
        <v>874</v>
      </c>
      <c r="D33" s="240">
        <v>1.5</v>
      </c>
      <c r="E33" s="191">
        <v>4</v>
      </c>
      <c r="F33" s="193" t="s">
        <v>648</v>
      </c>
      <c r="G33" s="191" t="s">
        <v>767</v>
      </c>
      <c r="H33" s="192">
        <v>2.76</v>
      </c>
      <c r="I33" s="191">
        <v>3</v>
      </c>
      <c r="J33" s="191" t="s">
        <v>725</v>
      </c>
      <c r="K33" s="192">
        <v>3.6</v>
      </c>
      <c r="L33" s="191"/>
      <c r="M33" s="175">
        <v>1</v>
      </c>
      <c r="N33" s="186" t="s">
        <v>768</v>
      </c>
      <c r="O33" s="187">
        <v>2.99</v>
      </c>
      <c r="P33" s="183"/>
      <c r="Q33" s="163">
        <v>2</v>
      </c>
      <c r="R33" s="174" t="s">
        <v>769</v>
      </c>
      <c r="S33" s="162">
        <v>3.18</v>
      </c>
      <c r="T33" s="183"/>
      <c r="U33" s="164">
        <v>2</v>
      </c>
      <c r="V33" s="164" t="s">
        <v>732</v>
      </c>
      <c r="W33" s="168">
        <v>3.18</v>
      </c>
      <c r="X33" s="164" t="s">
        <v>698</v>
      </c>
      <c r="AC33" s="159"/>
    </row>
    <row r="34" spans="2:29" ht="13.5" customHeight="1" thickBot="1" x14ac:dyDescent="0.25">
      <c r="B34" s="238">
        <v>4</v>
      </c>
      <c r="C34" s="239" t="s">
        <v>824</v>
      </c>
      <c r="D34" s="240">
        <v>4</v>
      </c>
      <c r="E34" s="191">
        <v>4</v>
      </c>
      <c r="F34" s="193" t="s">
        <v>635</v>
      </c>
      <c r="G34" s="191" t="s">
        <v>771</v>
      </c>
      <c r="H34" s="192">
        <v>2.72</v>
      </c>
      <c r="I34" s="191">
        <v>2</v>
      </c>
      <c r="J34" s="191" t="s">
        <v>727</v>
      </c>
      <c r="K34" s="192">
        <v>3.5</v>
      </c>
      <c r="L34" s="191"/>
      <c r="M34" s="175">
        <v>3</v>
      </c>
      <c r="N34" s="186" t="s">
        <v>699</v>
      </c>
      <c r="O34" s="187">
        <v>2.94</v>
      </c>
      <c r="P34" s="183"/>
      <c r="Q34" s="163">
        <v>2</v>
      </c>
      <c r="R34" s="174" t="s">
        <v>772</v>
      </c>
      <c r="S34" s="162">
        <v>3.18</v>
      </c>
      <c r="T34" s="183"/>
      <c r="U34" s="164">
        <v>1</v>
      </c>
      <c r="V34" s="164" t="s">
        <v>766</v>
      </c>
      <c r="W34" s="168">
        <v>3.09</v>
      </c>
      <c r="X34" s="164" t="s">
        <v>640</v>
      </c>
      <c r="AC34" s="159"/>
    </row>
    <row r="35" spans="2:29" ht="13.5" customHeight="1" thickBot="1" x14ac:dyDescent="0.25">
      <c r="B35" s="238">
        <v>1</v>
      </c>
      <c r="C35" s="239" t="s">
        <v>841</v>
      </c>
      <c r="D35" s="240">
        <v>1.65</v>
      </c>
      <c r="E35" s="191">
        <v>2</v>
      </c>
      <c r="F35" s="193" t="s">
        <v>635</v>
      </c>
      <c r="G35" s="191" t="s">
        <v>749</v>
      </c>
      <c r="H35" s="192">
        <v>2.7</v>
      </c>
      <c r="I35" s="191">
        <v>1</v>
      </c>
      <c r="J35" s="191" t="s">
        <v>748</v>
      </c>
      <c r="K35" s="192">
        <v>3.4</v>
      </c>
      <c r="L35" s="191"/>
      <c r="M35" s="175">
        <v>1</v>
      </c>
      <c r="N35" s="175" t="s">
        <v>773</v>
      </c>
      <c r="O35" s="187">
        <v>2.7</v>
      </c>
      <c r="P35" s="183"/>
      <c r="Q35" s="163">
        <v>3</v>
      </c>
      <c r="R35" s="174" t="s">
        <v>759</v>
      </c>
      <c r="S35" s="162">
        <v>3</v>
      </c>
      <c r="T35" s="183"/>
      <c r="U35" s="164">
        <v>3</v>
      </c>
      <c r="V35" s="164" t="s">
        <v>759</v>
      </c>
      <c r="W35" s="168">
        <v>3</v>
      </c>
      <c r="X35" s="164" t="s">
        <v>640</v>
      </c>
      <c r="AC35" s="159"/>
    </row>
    <row r="36" spans="2:29" ht="13.5" customHeight="1" thickBot="1" x14ac:dyDescent="0.25">
      <c r="B36" s="238">
        <v>3</v>
      </c>
      <c r="C36" s="239" t="s">
        <v>847</v>
      </c>
      <c r="D36" s="240">
        <v>2.25</v>
      </c>
      <c r="E36" s="191">
        <v>2</v>
      </c>
      <c r="F36" s="193" t="s">
        <v>745</v>
      </c>
      <c r="G36" s="191" t="s">
        <v>774</v>
      </c>
      <c r="H36" s="192">
        <v>2.6</v>
      </c>
      <c r="I36" s="191">
        <v>2</v>
      </c>
      <c r="J36" s="191" t="s">
        <v>775</v>
      </c>
      <c r="K36" s="192">
        <v>3</v>
      </c>
      <c r="L36" s="191"/>
      <c r="M36" s="175">
        <v>3</v>
      </c>
      <c r="N36" s="175" t="s">
        <v>706</v>
      </c>
      <c r="O36" s="187">
        <v>2.7</v>
      </c>
      <c r="P36" s="183"/>
      <c r="Q36" s="163">
        <v>1</v>
      </c>
      <c r="R36" s="174" t="s">
        <v>764</v>
      </c>
      <c r="S36" s="162">
        <v>2.99</v>
      </c>
      <c r="T36" s="183"/>
      <c r="U36" s="164">
        <v>2</v>
      </c>
      <c r="V36" s="164" t="s">
        <v>776</v>
      </c>
      <c r="W36" s="168">
        <v>3</v>
      </c>
      <c r="X36" s="164" t="s">
        <v>640</v>
      </c>
      <c r="AC36" s="159"/>
    </row>
    <row r="37" spans="2:29" ht="13.5" customHeight="1" thickBot="1" x14ac:dyDescent="0.25">
      <c r="B37" s="238">
        <v>3</v>
      </c>
      <c r="C37" s="239" t="s">
        <v>749</v>
      </c>
      <c r="D37" s="240">
        <v>3.9</v>
      </c>
      <c r="E37" s="191">
        <v>1</v>
      </c>
      <c r="F37" s="193" t="s">
        <v>745</v>
      </c>
      <c r="G37" s="191" t="s">
        <v>778</v>
      </c>
      <c r="H37" s="192">
        <v>2.5</v>
      </c>
      <c r="I37" s="191">
        <v>1</v>
      </c>
      <c r="J37" s="191" t="s">
        <v>719</v>
      </c>
      <c r="K37" s="192">
        <v>3</v>
      </c>
      <c r="L37" s="191"/>
      <c r="M37" s="175">
        <v>1</v>
      </c>
      <c r="N37" s="175" t="s">
        <v>779</v>
      </c>
      <c r="O37" s="187">
        <v>2.5</v>
      </c>
      <c r="P37" s="183"/>
      <c r="Q37" s="163">
        <v>1</v>
      </c>
      <c r="R37" s="174" t="s">
        <v>739</v>
      </c>
      <c r="S37" s="162">
        <v>2.99</v>
      </c>
      <c r="T37" s="183"/>
      <c r="U37" s="164">
        <v>1</v>
      </c>
      <c r="V37" s="164" t="s">
        <v>756</v>
      </c>
      <c r="W37" s="168">
        <v>3</v>
      </c>
      <c r="X37" s="164" t="s">
        <v>640</v>
      </c>
      <c r="AC37" s="159"/>
    </row>
    <row r="38" spans="2:29" ht="13.5" customHeight="1" thickBot="1" x14ac:dyDescent="0.25">
      <c r="B38" s="238">
        <v>5</v>
      </c>
      <c r="C38" s="239" t="s">
        <v>716</v>
      </c>
      <c r="D38" s="240">
        <v>5</v>
      </c>
      <c r="E38" s="191">
        <v>1</v>
      </c>
      <c r="F38" s="193" t="s">
        <v>745</v>
      </c>
      <c r="G38" s="191" t="s">
        <v>781</v>
      </c>
      <c r="H38" s="192">
        <v>2.5</v>
      </c>
      <c r="I38" s="191">
        <v>3</v>
      </c>
      <c r="J38" s="191" t="s">
        <v>750</v>
      </c>
      <c r="K38" s="192">
        <v>3</v>
      </c>
      <c r="L38" s="191"/>
      <c r="M38" s="175">
        <v>2</v>
      </c>
      <c r="N38" s="186" t="s">
        <v>782</v>
      </c>
      <c r="O38" s="187">
        <v>2.5</v>
      </c>
      <c r="P38" s="183"/>
      <c r="Q38" s="163">
        <v>2</v>
      </c>
      <c r="R38" s="174" t="s">
        <v>783</v>
      </c>
      <c r="S38" s="162">
        <v>2.98</v>
      </c>
      <c r="T38" s="183"/>
      <c r="U38" s="164">
        <v>3</v>
      </c>
      <c r="V38" s="164" t="s">
        <v>784</v>
      </c>
      <c r="W38" s="168">
        <v>3</v>
      </c>
      <c r="X38" s="164" t="s">
        <v>712</v>
      </c>
      <c r="AC38" s="159"/>
    </row>
    <row r="39" spans="2:29" ht="13.5" customHeight="1" thickBot="1" x14ac:dyDescent="0.25">
      <c r="B39" s="238">
        <v>6</v>
      </c>
      <c r="C39" s="239" t="s">
        <v>693</v>
      </c>
      <c r="D39" s="240">
        <v>6.6</v>
      </c>
      <c r="E39" s="191">
        <v>2</v>
      </c>
      <c r="F39" s="193" t="s">
        <v>155</v>
      </c>
      <c r="G39" s="191" t="s">
        <v>785</v>
      </c>
      <c r="H39" s="192">
        <v>2.5</v>
      </c>
      <c r="I39" s="191">
        <v>1</v>
      </c>
      <c r="J39" s="191" t="s">
        <v>764</v>
      </c>
      <c r="K39" s="192">
        <v>2.99</v>
      </c>
      <c r="L39" s="191"/>
      <c r="M39" s="175">
        <v>2</v>
      </c>
      <c r="N39" s="186" t="s">
        <v>783</v>
      </c>
      <c r="O39" s="187">
        <v>2.5</v>
      </c>
      <c r="P39" s="183"/>
      <c r="Q39" s="163">
        <v>2</v>
      </c>
      <c r="R39" s="174" t="s">
        <v>782</v>
      </c>
      <c r="S39" s="162">
        <v>2.98</v>
      </c>
      <c r="T39" s="183"/>
      <c r="U39" s="164">
        <v>3</v>
      </c>
      <c r="V39" s="164" t="s">
        <v>786</v>
      </c>
      <c r="W39" s="168">
        <v>2.85</v>
      </c>
      <c r="X39" s="164" t="s">
        <v>712</v>
      </c>
      <c r="AC39" s="159"/>
    </row>
    <row r="40" spans="2:29" ht="13.5" customHeight="1" thickBot="1" x14ac:dyDescent="0.25">
      <c r="B40" s="238">
        <v>8</v>
      </c>
      <c r="C40" s="239" t="s">
        <v>699</v>
      </c>
      <c r="D40" s="240">
        <v>6</v>
      </c>
      <c r="E40" s="191">
        <v>2</v>
      </c>
      <c r="F40" s="193" t="s">
        <v>155</v>
      </c>
      <c r="G40" s="191" t="s">
        <v>783</v>
      </c>
      <c r="H40" s="192">
        <v>2.5</v>
      </c>
      <c r="I40" s="191">
        <v>3</v>
      </c>
      <c r="J40" s="191" t="s">
        <v>787</v>
      </c>
      <c r="K40" s="192">
        <v>2.85</v>
      </c>
      <c r="L40" s="191"/>
      <c r="M40" s="175">
        <v>3</v>
      </c>
      <c r="N40" s="186" t="s">
        <v>788</v>
      </c>
      <c r="O40" s="187">
        <v>2.4900000000000002</v>
      </c>
      <c r="P40" s="183"/>
      <c r="Q40" s="163">
        <v>1</v>
      </c>
      <c r="R40" s="163" t="s">
        <v>781</v>
      </c>
      <c r="S40" s="162">
        <v>2.86</v>
      </c>
      <c r="T40" s="183"/>
      <c r="U40" s="164">
        <v>2</v>
      </c>
      <c r="V40" s="164" t="s">
        <v>789</v>
      </c>
      <c r="W40" s="168">
        <v>2.7</v>
      </c>
      <c r="X40" s="164" t="s">
        <v>640</v>
      </c>
      <c r="AC40" s="159"/>
    </row>
    <row r="41" spans="2:29" ht="13.5" customHeight="1" thickBot="1" x14ac:dyDescent="0.25">
      <c r="B41" s="238">
        <v>7</v>
      </c>
      <c r="C41" s="239" t="s">
        <v>705</v>
      </c>
      <c r="D41" s="240">
        <v>5.25</v>
      </c>
      <c r="E41" s="191">
        <v>1</v>
      </c>
      <c r="F41" s="193" t="s">
        <v>790</v>
      </c>
      <c r="G41" s="191" t="s">
        <v>791</v>
      </c>
      <c r="H41" s="192">
        <v>2.5</v>
      </c>
      <c r="I41" s="191">
        <v>2</v>
      </c>
      <c r="J41" s="191" t="s">
        <v>792</v>
      </c>
      <c r="K41" s="192">
        <v>2.78</v>
      </c>
      <c r="L41" s="191"/>
      <c r="M41" s="175">
        <v>3</v>
      </c>
      <c r="N41" s="186" t="s">
        <v>793</v>
      </c>
      <c r="O41" s="187">
        <v>2.25</v>
      </c>
      <c r="P41" s="183"/>
      <c r="Q41" s="163">
        <v>1</v>
      </c>
      <c r="R41" s="174" t="s">
        <v>773</v>
      </c>
      <c r="S41" s="162">
        <v>2.59</v>
      </c>
      <c r="T41" s="183"/>
      <c r="U41" s="164">
        <v>1</v>
      </c>
      <c r="V41" s="164" t="s">
        <v>794</v>
      </c>
      <c r="W41" s="168">
        <v>2.4900000000000002</v>
      </c>
      <c r="X41" s="164" t="s">
        <v>640</v>
      </c>
      <c r="AC41" s="159"/>
    </row>
    <row r="42" spans="2:29" ht="13.5" customHeight="1" thickBot="1" x14ac:dyDescent="0.25">
      <c r="B42" s="238">
        <v>6</v>
      </c>
      <c r="C42" s="239" t="s">
        <v>634</v>
      </c>
      <c r="D42" s="240">
        <v>33</v>
      </c>
      <c r="E42" s="191">
        <v>1</v>
      </c>
      <c r="F42" s="193" t="s">
        <v>155</v>
      </c>
      <c r="G42" s="191" t="s">
        <v>796</v>
      </c>
      <c r="H42" s="192">
        <v>2.4900000000000002</v>
      </c>
      <c r="I42" s="191">
        <v>2</v>
      </c>
      <c r="J42" s="191" t="s">
        <v>782</v>
      </c>
      <c r="K42" s="192">
        <v>2.5</v>
      </c>
      <c r="L42" s="191"/>
      <c r="M42" s="175">
        <v>2</v>
      </c>
      <c r="N42" s="186" t="s">
        <v>797</v>
      </c>
      <c r="O42" s="187">
        <v>2.1800000000000002</v>
      </c>
      <c r="P42" s="183"/>
      <c r="Q42" s="163">
        <v>2</v>
      </c>
      <c r="R42" s="174" t="s">
        <v>798</v>
      </c>
      <c r="S42" s="162">
        <v>2.4</v>
      </c>
      <c r="T42" s="183"/>
      <c r="U42" s="164">
        <v>2</v>
      </c>
      <c r="V42" s="164" t="s">
        <v>799</v>
      </c>
      <c r="W42" s="168">
        <v>2.4</v>
      </c>
      <c r="X42" s="164"/>
      <c r="AC42" s="159"/>
    </row>
    <row r="43" spans="2:29" ht="13.5" customHeight="1" thickBot="1" x14ac:dyDescent="0.25">
      <c r="B43" s="238">
        <v>1</v>
      </c>
      <c r="C43" s="239" t="s">
        <v>854</v>
      </c>
      <c r="D43" s="240">
        <v>1.45</v>
      </c>
      <c r="E43" s="191">
        <v>1</v>
      </c>
      <c r="F43" s="193" t="s">
        <v>155</v>
      </c>
      <c r="G43" s="191" t="s">
        <v>801</v>
      </c>
      <c r="H43" s="192">
        <v>2.4900000000000002</v>
      </c>
      <c r="I43" s="191">
        <v>2</v>
      </c>
      <c r="J43" s="191" t="s">
        <v>783</v>
      </c>
      <c r="K43" s="192">
        <v>2.5</v>
      </c>
      <c r="L43" s="191"/>
      <c r="M43" s="175">
        <v>1</v>
      </c>
      <c r="N43" s="186" t="s">
        <v>802</v>
      </c>
      <c r="O43" s="187">
        <v>2.09</v>
      </c>
      <c r="P43" s="183"/>
      <c r="Q43" s="163">
        <v>3</v>
      </c>
      <c r="R43" s="163" t="s">
        <v>803</v>
      </c>
      <c r="S43" s="162">
        <v>2.4</v>
      </c>
      <c r="T43" s="183"/>
      <c r="U43" s="164">
        <v>1</v>
      </c>
      <c r="V43" s="164" t="s">
        <v>746</v>
      </c>
      <c r="W43" s="168">
        <v>2.4</v>
      </c>
      <c r="X43" s="164"/>
      <c r="AC43" s="159"/>
    </row>
    <row r="44" spans="2:29" ht="13.5" customHeight="1" thickBot="1" x14ac:dyDescent="0.25">
      <c r="B44" s="238">
        <v>2</v>
      </c>
      <c r="C44" s="239" t="s">
        <v>829</v>
      </c>
      <c r="D44" s="240">
        <v>4</v>
      </c>
      <c r="E44" s="191">
        <v>1</v>
      </c>
      <c r="F44" s="193" t="s">
        <v>155</v>
      </c>
      <c r="G44" s="191" t="s">
        <v>718</v>
      </c>
      <c r="H44" s="192">
        <v>2.4900000000000002</v>
      </c>
      <c r="I44" s="191">
        <v>1</v>
      </c>
      <c r="J44" s="191" t="s">
        <v>804</v>
      </c>
      <c r="K44" s="192">
        <v>2.25</v>
      </c>
      <c r="L44" s="191"/>
      <c r="M44" s="175">
        <v>1</v>
      </c>
      <c r="N44" s="186" t="s">
        <v>805</v>
      </c>
      <c r="O44" s="187">
        <v>1.99</v>
      </c>
      <c r="P44" s="183"/>
      <c r="Q44" s="163">
        <v>2</v>
      </c>
      <c r="R44" s="174" t="s">
        <v>767</v>
      </c>
      <c r="S44" s="162">
        <v>2</v>
      </c>
      <c r="T44" s="183"/>
      <c r="U44" s="164">
        <v>1</v>
      </c>
      <c r="V44" s="164" t="s">
        <v>737</v>
      </c>
      <c r="W44" s="168">
        <v>2.15</v>
      </c>
      <c r="X44" s="164" t="s">
        <v>806</v>
      </c>
      <c r="AC44" s="159"/>
    </row>
    <row r="45" spans="2:29" ht="13.5" customHeight="1" thickBot="1" x14ac:dyDescent="0.25">
      <c r="B45" s="238">
        <v>3</v>
      </c>
      <c r="C45" s="239" t="s">
        <v>795</v>
      </c>
      <c r="D45" s="240">
        <v>3.9</v>
      </c>
      <c r="E45" s="191">
        <v>4</v>
      </c>
      <c r="F45" s="193" t="s">
        <v>648</v>
      </c>
      <c r="G45" s="191" t="s">
        <v>734</v>
      </c>
      <c r="H45" s="192">
        <v>2.4</v>
      </c>
      <c r="I45" s="191">
        <v>2</v>
      </c>
      <c r="J45" s="191" t="s">
        <v>807</v>
      </c>
      <c r="K45" s="192">
        <v>2</v>
      </c>
      <c r="L45" s="191"/>
      <c r="M45" s="175">
        <v>2</v>
      </c>
      <c r="N45" s="186" t="s">
        <v>808</v>
      </c>
      <c r="O45" s="187">
        <v>1.96</v>
      </c>
      <c r="P45" s="183"/>
      <c r="Q45" s="163">
        <v>1</v>
      </c>
      <c r="R45" s="174" t="s">
        <v>809</v>
      </c>
      <c r="S45" s="162">
        <v>2</v>
      </c>
      <c r="T45" s="183"/>
      <c r="U45" s="164">
        <v>1</v>
      </c>
      <c r="V45" s="164" t="s">
        <v>810</v>
      </c>
      <c r="W45" s="168">
        <v>1.99</v>
      </c>
      <c r="X45" s="164" t="s">
        <v>712</v>
      </c>
      <c r="AC45" s="159"/>
    </row>
    <row r="46" spans="2:29" ht="13.5" customHeight="1" thickBot="1" x14ac:dyDescent="0.25">
      <c r="B46" s="238">
        <v>1</v>
      </c>
      <c r="C46" s="239" t="s">
        <v>746</v>
      </c>
      <c r="D46" s="240">
        <v>3</v>
      </c>
      <c r="E46" s="191">
        <v>3</v>
      </c>
      <c r="F46" s="193" t="s">
        <v>155</v>
      </c>
      <c r="G46" s="191" t="s">
        <v>736</v>
      </c>
      <c r="H46" s="192">
        <v>2.37</v>
      </c>
      <c r="I46" s="191">
        <v>2</v>
      </c>
      <c r="J46" s="191" t="s">
        <v>789</v>
      </c>
      <c r="K46" s="192">
        <v>2</v>
      </c>
      <c r="L46" s="191"/>
      <c r="M46" s="175">
        <v>2</v>
      </c>
      <c r="N46" s="186" t="s">
        <v>812</v>
      </c>
      <c r="O46" s="187">
        <v>1.9</v>
      </c>
      <c r="P46" s="183"/>
      <c r="Q46" s="163">
        <v>5</v>
      </c>
      <c r="R46" s="163" t="s">
        <v>813</v>
      </c>
      <c r="S46" s="162">
        <v>2</v>
      </c>
      <c r="T46" s="183"/>
      <c r="U46" s="164">
        <v>2</v>
      </c>
      <c r="V46" s="164" t="s">
        <v>814</v>
      </c>
      <c r="W46" s="168">
        <v>1.96</v>
      </c>
      <c r="X46" s="164" t="s">
        <v>712</v>
      </c>
      <c r="AC46" s="159"/>
    </row>
    <row r="47" spans="2:29" ht="13.5" customHeight="1" thickBot="1" x14ac:dyDescent="0.25">
      <c r="B47" s="238">
        <v>8</v>
      </c>
      <c r="C47" s="239" t="s">
        <v>684</v>
      </c>
      <c r="D47" s="240">
        <v>12</v>
      </c>
      <c r="E47" s="191">
        <v>2</v>
      </c>
      <c r="F47" s="193" t="s">
        <v>648</v>
      </c>
      <c r="G47" s="191" t="s">
        <v>816</v>
      </c>
      <c r="H47" s="192">
        <v>2.36</v>
      </c>
      <c r="I47" s="191">
        <v>2</v>
      </c>
      <c r="J47" s="191" t="s">
        <v>817</v>
      </c>
      <c r="K47" s="192">
        <v>2</v>
      </c>
      <c r="L47" s="191"/>
      <c r="M47" s="175">
        <v>1</v>
      </c>
      <c r="N47" s="186" t="s">
        <v>818</v>
      </c>
      <c r="O47" s="187">
        <v>1.65</v>
      </c>
      <c r="P47" s="183"/>
      <c r="Q47" s="163">
        <v>2</v>
      </c>
      <c r="R47" s="174" t="s">
        <v>731</v>
      </c>
      <c r="S47" s="162">
        <v>1.98</v>
      </c>
      <c r="T47" s="183"/>
      <c r="U47" s="164">
        <v>2</v>
      </c>
      <c r="V47" s="164" t="s">
        <v>734</v>
      </c>
      <c r="W47" s="168">
        <v>1.8</v>
      </c>
      <c r="X47" s="164" t="s">
        <v>806</v>
      </c>
      <c r="AC47" s="159"/>
    </row>
    <row r="48" spans="2:29" ht="13.5" customHeight="1" thickBot="1" x14ac:dyDescent="0.25">
      <c r="B48" s="238">
        <v>8</v>
      </c>
      <c r="C48" s="239" t="s">
        <v>689</v>
      </c>
      <c r="D48" s="240">
        <v>12</v>
      </c>
      <c r="E48" s="191">
        <v>1</v>
      </c>
      <c r="F48" s="193" t="s">
        <v>745</v>
      </c>
      <c r="G48" s="191" t="s">
        <v>820</v>
      </c>
      <c r="H48" s="192">
        <v>2</v>
      </c>
      <c r="I48" s="191">
        <v>2</v>
      </c>
      <c r="J48" s="191" t="s">
        <v>821</v>
      </c>
      <c r="K48" s="192">
        <v>2</v>
      </c>
      <c r="L48" s="191"/>
      <c r="M48" s="175">
        <v>1</v>
      </c>
      <c r="N48" s="186" t="s">
        <v>822</v>
      </c>
      <c r="O48" s="187">
        <v>1.5</v>
      </c>
      <c r="P48" s="183"/>
      <c r="Q48" s="163">
        <v>1</v>
      </c>
      <c r="R48" s="174" t="s">
        <v>733</v>
      </c>
      <c r="S48" s="162">
        <v>1.89</v>
      </c>
      <c r="T48" s="183"/>
      <c r="U48" s="164">
        <v>2</v>
      </c>
      <c r="V48" s="164" t="s">
        <v>823</v>
      </c>
      <c r="W48" s="168">
        <v>1.8</v>
      </c>
      <c r="X48" s="164" t="s">
        <v>712</v>
      </c>
      <c r="AC48" s="159"/>
    </row>
    <row r="49" spans="2:29" ht="13.5" customHeight="1" thickBot="1" x14ac:dyDescent="0.25">
      <c r="B49" s="238">
        <v>2</v>
      </c>
      <c r="C49" s="239" t="s">
        <v>834</v>
      </c>
      <c r="D49" s="240">
        <v>2</v>
      </c>
      <c r="E49" s="191">
        <v>1</v>
      </c>
      <c r="F49" s="193" t="s">
        <v>155</v>
      </c>
      <c r="G49" s="191" t="s">
        <v>825</v>
      </c>
      <c r="H49" s="192">
        <v>2</v>
      </c>
      <c r="I49" s="191">
        <v>2</v>
      </c>
      <c r="J49" s="191" t="s">
        <v>826</v>
      </c>
      <c r="K49" s="192">
        <v>2</v>
      </c>
      <c r="L49" s="191"/>
      <c r="M49" s="175">
        <v>1</v>
      </c>
      <c r="N49" s="186" t="s">
        <v>827</v>
      </c>
      <c r="O49" s="187">
        <v>1.5</v>
      </c>
      <c r="P49" s="183"/>
      <c r="Q49" s="163">
        <v>1</v>
      </c>
      <c r="R49" s="174" t="s">
        <v>823</v>
      </c>
      <c r="S49" s="162">
        <v>1.8</v>
      </c>
      <c r="T49" s="183"/>
      <c r="U49" s="164">
        <v>1</v>
      </c>
      <c r="V49" s="164" t="s">
        <v>828</v>
      </c>
      <c r="W49" s="168">
        <v>1.69</v>
      </c>
      <c r="X49" s="164" t="s">
        <v>640</v>
      </c>
      <c r="AC49" s="159"/>
    </row>
    <row r="50" spans="2:29" ht="13.5" customHeight="1" thickBot="1" x14ac:dyDescent="0.25">
      <c r="B50" s="238">
        <v>1</v>
      </c>
      <c r="C50" s="239" t="s">
        <v>884</v>
      </c>
      <c r="D50" s="240">
        <v>1.4</v>
      </c>
      <c r="E50" s="191">
        <v>2</v>
      </c>
      <c r="F50" s="193" t="s">
        <v>155</v>
      </c>
      <c r="G50" s="194" t="s">
        <v>726</v>
      </c>
      <c r="H50" s="192">
        <v>2</v>
      </c>
      <c r="I50" s="191">
        <v>1</v>
      </c>
      <c r="J50" s="191" t="s">
        <v>830</v>
      </c>
      <c r="K50" s="192">
        <v>2</v>
      </c>
      <c r="L50" s="191"/>
      <c r="M50" s="175">
        <v>3</v>
      </c>
      <c r="N50" s="186" t="s">
        <v>831</v>
      </c>
      <c r="O50" s="187">
        <v>1.35</v>
      </c>
      <c r="P50" s="183"/>
      <c r="Q50" s="163">
        <v>1</v>
      </c>
      <c r="R50" s="174" t="s">
        <v>811</v>
      </c>
      <c r="S50" s="162">
        <v>1.75</v>
      </c>
      <c r="T50" s="183"/>
      <c r="U50" s="164">
        <v>1</v>
      </c>
      <c r="V50" s="164" t="s">
        <v>832</v>
      </c>
      <c r="W50" s="168">
        <v>1.6</v>
      </c>
      <c r="X50" s="164" t="s">
        <v>833</v>
      </c>
      <c r="AC50" s="159"/>
    </row>
    <row r="51" spans="2:29" ht="13.5" customHeight="1" thickBot="1" x14ac:dyDescent="0.25">
      <c r="B51" s="238">
        <v>2</v>
      </c>
      <c r="C51" s="239" t="s">
        <v>843</v>
      </c>
      <c r="D51" s="240">
        <v>2</v>
      </c>
      <c r="E51" s="191">
        <v>1</v>
      </c>
      <c r="F51" s="193" t="s">
        <v>790</v>
      </c>
      <c r="G51" s="191" t="s">
        <v>835</v>
      </c>
      <c r="H51" s="192">
        <v>2</v>
      </c>
      <c r="I51" s="191">
        <v>2</v>
      </c>
      <c r="J51" s="191" t="s">
        <v>836</v>
      </c>
      <c r="K51" s="192">
        <v>1.78</v>
      </c>
      <c r="L51" s="191"/>
      <c r="M51" s="175">
        <v>1</v>
      </c>
      <c r="N51" s="186" t="s">
        <v>811</v>
      </c>
      <c r="O51" s="187">
        <v>1.25</v>
      </c>
      <c r="P51" s="183"/>
      <c r="Q51" s="163">
        <v>2</v>
      </c>
      <c r="R51" s="174" t="s">
        <v>776</v>
      </c>
      <c r="S51" s="162">
        <v>1.6</v>
      </c>
      <c r="T51" s="183"/>
      <c r="U51" s="164">
        <v>1</v>
      </c>
      <c r="V51" s="164" t="s">
        <v>837</v>
      </c>
      <c r="W51" s="168">
        <v>1.59</v>
      </c>
      <c r="X51" s="164" t="s">
        <v>640</v>
      </c>
      <c r="AC51" s="159"/>
    </row>
    <row r="52" spans="2:29" ht="13.5" customHeight="1" thickBot="1" x14ac:dyDescent="0.25">
      <c r="B52" s="238">
        <v>2</v>
      </c>
      <c r="C52" s="239" t="s">
        <v>726</v>
      </c>
      <c r="D52" s="240">
        <v>2.88</v>
      </c>
      <c r="E52" s="191">
        <v>1</v>
      </c>
      <c r="F52" s="193" t="s">
        <v>790</v>
      </c>
      <c r="G52" s="191" t="s">
        <v>815</v>
      </c>
      <c r="H52" s="192">
        <v>2</v>
      </c>
      <c r="I52" s="191">
        <v>1</v>
      </c>
      <c r="J52" s="191" t="s">
        <v>839</v>
      </c>
      <c r="K52" s="192">
        <v>1.7</v>
      </c>
      <c r="L52" s="191"/>
      <c r="M52" s="175">
        <v>1</v>
      </c>
      <c r="N52" s="186" t="s">
        <v>840</v>
      </c>
      <c r="O52" s="187">
        <v>1.2</v>
      </c>
      <c r="P52" s="183"/>
      <c r="Q52" s="163">
        <v>1</v>
      </c>
      <c r="R52" s="174" t="s">
        <v>837</v>
      </c>
      <c r="S52" s="162">
        <v>1.59</v>
      </c>
      <c r="T52" s="183"/>
      <c r="U52" s="164">
        <v>1</v>
      </c>
      <c r="V52" s="164" t="s">
        <v>841</v>
      </c>
      <c r="W52" s="168">
        <v>1.5</v>
      </c>
      <c r="X52" s="164" t="s">
        <v>842</v>
      </c>
      <c r="AC52" s="159"/>
    </row>
    <row r="53" spans="2:29" ht="13.5" customHeight="1" thickBot="1" x14ac:dyDescent="0.25">
      <c r="B53" s="238">
        <v>2</v>
      </c>
      <c r="C53" s="239" t="s">
        <v>876</v>
      </c>
      <c r="D53" s="240">
        <v>2.88</v>
      </c>
      <c r="E53" s="191">
        <v>1</v>
      </c>
      <c r="F53" s="193" t="s">
        <v>155</v>
      </c>
      <c r="G53" s="191" t="s">
        <v>837</v>
      </c>
      <c r="H53" s="192">
        <v>1.68</v>
      </c>
      <c r="I53" s="191">
        <v>4</v>
      </c>
      <c r="J53" s="191" t="s">
        <v>831</v>
      </c>
      <c r="K53" s="192">
        <v>1.6</v>
      </c>
      <c r="L53" s="193" t="s">
        <v>844</v>
      </c>
      <c r="M53" s="175">
        <v>1</v>
      </c>
      <c r="N53" s="186" t="s">
        <v>845</v>
      </c>
      <c r="O53" s="187">
        <v>1.19</v>
      </c>
      <c r="P53" s="183"/>
      <c r="Q53" s="163">
        <v>3</v>
      </c>
      <c r="R53" s="174" t="s">
        <v>831</v>
      </c>
      <c r="S53" s="162">
        <v>1.41</v>
      </c>
      <c r="T53" s="183"/>
      <c r="U53" s="164">
        <v>1</v>
      </c>
      <c r="V53" s="164" t="s">
        <v>783</v>
      </c>
      <c r="W53" s="168">
        <v>1.49</v>
      </c>
      <c r="X53" s="164" t="s">
        <v>640</v>
      </c>
      <c r="AC53" s="159"/>
    </row>
    <row r="54" spans="2:29" ht="13.5" customHeight="1" thickBot="1" x14ac:dyDescent="0.25">
      <c r="B54" s="238">
        <v>1</v>
      </c>
      <c r="C54" s="239" t="s">
        <v>846</v>
      </c>
      <c r="D54" s="240">
        <v>2</v>
      </c>
      <c r="E54" s="191">
        <v>2</v>
      </c>
      <c r="F54" s="193" t="s">
        <v>635</v>
      </c>
      <c r="G54" s="191" t="s">
        <v>847</v>
      </c>
      <c r="H54" s="192">
        <v>1.58</v>
      </c>
      <c r="I54" s="191">
        <v>4</v>
      </c>
      <c r="J54" s="191" t="s">
        <v>848</v>
      </c>
      <c r="K54" s="192">
        <v>1.6</v>
      </c>
      <c r="L54" s="191"/>
      <c r="M54" s="175">
        <v>2</v>
      </c>
      <c r="N54" s="175" t="s">
        <v>849</v>
      </c>
      <c r="O54" s="187">
        <v>1.1000000000000001</v>
      </c>
      <c r="P54" s="183"/>
      <c r="Q54" s="163">
        <v>3</v>
      </c>
      <c r="R54" s="174" t="s">
        <v>848</v>
      </c>
      <c r="S54" s="162">
        <v>1.35</v>
      </c>
      <c r="T54" s="183"/>
      <c r="U54" s="164">
        <v>1</v>
      </c>
      <c r="V54" s="164" t="s">
        <v>782</v>
      </c>
      <c r="W54" s="168">
        <v>1.49</v>
      </c>
      <c r="X54" s="164" t="s">
        <v>640</v>
      </c>
      <c r="AC54" s="159"/>
    </row>
    <row r="55" spans="2:29" ht="13.5" customHeight="1" thickBot="1" x14ac:dyDescent="0.25">
      <c r="B55" s="238">
        <v>3</v>
      </c>
      <c r="C55" s="239" t="s">
        <v>736</v>
      </c>
      <c r="D55" s="240">
        <v>2.7</v>
      </c>
      <c r="E55" s="191">
        <v>1</v>
      </c>
      <c r="F55" s="193" t="s">
        <v>635</v>
      </c>
      <c r="G55" s="191" t="s">
        <v>822</v>
      </c>
      <c r="H55" s="192">
        <v>1.5</v>
      </c>
      <c r="I55" s="191">
        <v>1</v>
      </c>
      <c r="J55" s="191" t="s">
        <v>837</v>
      </c>
      <c r="K55" s="192">
        <v>1.59</v>
      </c>
      <c r="L55" s="191"/>
      <c r="M55" s="175">
        <v>1</v>
      </c>
      <c r="N55" s="186" t="s">
        <v>850</v>
      </c>
      <c r="O55" s="187">
        <v>1.0900000000000001</v>
      </c>
      <c r="P55" s="183"/>
      <c r="Q55" s="163">
        <v>1</v>
      </c>
      <c r="R55" s="174" t="s">
        <v>851</v>
      </c>
      <c r="S55" s="162">
        <v>1.2</v>
      </c>
      <c r="T55" s="183"/>
      <c r="U55" s="164">
        <v>1</v>
      </c>
      <c r="V55" s="164" t="s">
        <v>852</v>
      </c>
      <c r="W55" s="168">
        <v>1.41</v>
      </c>
      <c r="X55" s="164" t="s">
        <v>640</v>
      </c>
      <c r="AC55" s="159"/>
    </row>
    <row r="56" spans="2:29" ht="13.5" customHeight="1" thickBot="1" x14ac:dyDescent="0.25">
      <c r="B56" s="238">
        <v>2</v>
      </c>
      <c r="C56" s="239" t="s">
        <v>718</v>
      </c>
      <c r="D56" s="240">
        <v>4.9800000000000004</v>
      </c>
      <c r="E56" s="191">
        <v>1</v>
      </c>
      <c r="F56" s="193" t="s">
        <v>745</v>
      </c>
      <c r="G56" s="191" t="s">
        <v>854</v>
      </c>
      <c r="H56" s="192">
        <v>1.5</v>
      </c>
      <c r="I56" s="191">
        <v>1</v>
      </c>
      <c r="J56" s="191" t="s">
        <v>822</v>
      </c>
      <c r="K56" s="192">
        <v>1.5</v>
      </c>
      <c r="L56" s="191"/>
      <c r="M56" s="175">
        <v>1</v>
      </c>
      <c r="N56" s="186" t="s">
        <v>855</v>
      </c>
      <c r="O56" s="187">
        <v>0.95</v>
      </c>
      <c r="P56" s="183"/>
      <c r="Q56" s="163">
        <v>1</v>
      </c>
      <c r="R56" s="174" t="s">
        <v>845</v>
      </c>
      <c r="S56" s="162">
        <v>1.0900000000000001</v>
      </c>
      <c r="T56" s="183"/>
      <c r="U56" s="164">
        <v>4</v>
      </c>
      <c r="V56" s="164" t="s">
        <v>856</v>
      </c>
      <c r="W56" s="168">
        <v>1.4</v>
      </c>
      <c r="X56" s="164"/>
      <c r="AC56" s="159"/>
    </row>
    <row r="57" spans="2:29" ht="13.5" customHeight="1" thickBot="1" x14ac:dyDescent="0.25">
      <c r="B57" s="238">
        <v>2</v>
      </c>
      <c r="C57" s="239" t="s">
        <v>724</v>
      </c>
      <c r="D57" s="240">
        <v>4.9800000000000004</v>
      </c>
      <c r="E57" s="191">
        <v>1</v>
      </c>
      <c r="F57" s="193" t="s">
        <v>790</v>
      </c>
      <c r="G57" s="191" t="s">
        <v>858</v>
      </c>
      <c r="H57" s="192">
        <v>1.4</v>
      </c>
      <c r="I57" s="191">
        <v>1</v>
      </c>
      <c r="J57" s="191" t="s">
        <v>818</v>
      </c>
      <c r="K57" s="192">
        <v>1.45</v>
      </c>
      <c r="L57" s="191"/>
      <c r="M57" s="175">
        <v>1</v>
      </c>
      <c r="N57" s="186" t="s">
        <v>859</v>
      </c>
      <c r="O57" s="187">
        <v>0.95</v>
      </c>
      <c r="P57" s="183"/>
      <c r="Q57" s="163">
        <v>1</v>
      </c>
      <c r="R57" s="174" t="s">
        <v>860</v>
      </c>
      <c r="S57" s="162">
        <v>1</v>
      </c>
      <c r="T57" s="183"/>
      <c r="U57" s="164">
        <v>2</v>
      </c>
      <c r="V57" s="164" t="s">
        <v>861</v>
      </c>
      <c r="W57" s="168">
        <v>1.38</v>
      </c>
      <c r="X57" s="164" t="s">
        <v>640</v>
      </c>
      <c r="AC57" s="159"/>
    </row>
    <row r="58" spans="2:29" ht="13.5" customHeight="1" thickBot="1" x14ac:dyDescent="0.25">
      <c r="B58" s="238">
        <v>2</v>
      </c>
      <c r="C58" s="239" t="s">
        <v>730</v>
      </c>
      <c r="D58" s="240">
        <v>4.9800000000000004</v>
      </c>
      <c r="E58" s="191">
        <v>2</v>
      </c>
      <c r="F58" s="193" t="s">
        <v>648</v>
      </c>
      <c r="G58" s="191" t="s">
        <v>863</v>
      </c>
      <c r="H58" s="192">
        <v>1.4</v>
      </c>
      <c r="I58" s="191">
        <v>2</v>
      </c>
      <c r="J58" s="191" t="s">
        <v>864</v>
      </c>
      <c r="K58" s="192">
        <v>1.4</v>
      </c>
      <c r="L58" s="191"/>
      <c r="M58" s="175">
        <v>1</v>
      </c>
      <c r="N58" s="186" t="s">
        <v>865</v>
      </c>
      <c r="O58" s="187">
        <v>0.95</v>
      </c>
      <c r="P58" s="183"/>
      <c r="Q58" s="163">
        <v>1</v>
      </c>
      <c r="R58" s="174" t="s">
        <v>866</v>
      </c>
      <c r="S58" s="162">
        <v>0.94</v>
      </c>
      <c r="T58" s="183"/>
      <c r="U58" s="164">
        <v>1</v>
      </c>
      <c r="V58" s="164" t="s">
        <v>817</v>
      </c>
      <c r="W58" s="168">
        <v>1.35</v>
      </c>
      <c r="X58" s="164" t="s">
        <v>640</v>
      </c>
      <c r="AC58" s="159"/>
    </row>
    <row r="59" spans="2:29" ht="13.5" customHeight="1" thickBot="1" x14ac:dyDescent="0.25">
      <c r="B59" s="238">
        <v>2</v>
      </c>
      <c r="C59" s="239" t="s">
        <v>783</v>
      </c>
      <c r="D59" s="240">
        <v>2.4</v>
      </c>
      <c r="E59" s="191">
        <v>2</v>
      </c>
      <c r="F59" s="193" t="s">
        <v>648</v>
      </c>
      <c r="G59" s="191" t="s">
        <v>868</v>
      </c>
      <c r="H59" s="192">
        <v>1.26</v>
      </c>
      <c r="I59" s="191">
        <v>1</v>
      </c>
      <c r="J59" s="191" t="s">
        <v>869</v>
      </c>
      <c r="K59" s="192">
        <v>1.35</v>
      </c>
      <c r="L59" s="191"/>
      <c r="M59" s="175">
        <v>1</v>
      </c>
      <c r="N59" s="186" t="s">
        <v>870</v>
      </c>
      <c r="O59" s="187">
        <v>0.95</v>
      </c>
      <c r="P59" s="183"/>
      <c r="Q59" s="163"/>
      <c r="R59" s="163"/>
      <c r="S59" s="162"/>
      <c r="T59" s="183"/>
      <c r="U59" s="164">
        <v>1</v>
      </c>
      <c r="V59" s="164" t="s">
        <v>807</v>
      </c>
      <c r="W59" s="168">
        <v>1.35</v>
      </c>
      <c r="X59" s="164" t="s">
        <v>640</v>
      </c>
      <c r="AC59" s="159"/>
    </row>
    <row r="60" spans="2:29" ht="13.5" customHeight="1" thickBot="1" x14ac:dyDescent="0.25">
      <c r="B60" s="238">
        <v>2</v>
      </c>
      <c r="C60" s="239" t="s">
        <v>785</v>
      </c>
      <c r="D60" s="240">
        <v>2.4</v>
      </c>
      <c r="E60" s="191">
        <v>1</v>
      </c>
      <c r="F60" s="193" t="s">
        <v>648</v>
      </c>
      <c r="G60" s="191" t="s">
        <v>786</v>
      </c>
      <c r="H60" s="192">
        <v>1.25</v>
      </c>
      <c r="I60" s="191">
        <v>2</v>
      </c>
      <c r="J60" s="191" t="s">
        <v>871</v>
      </c>
      <c r="K60" s="192">
        <v>1.3</v>
      </c>
      <c r="L60" s="191"/>
      <c r="M60" s="175">
        <v>1</v>
      </c>
      <c r="N60" s="186" t="s">
        <v>866</v>
      </c>
      <c r="O60" s="187">
        <v>0.79</v>
      </c>
      <c r="P60" s="183"/>
      <c r="Q60" s="163"/>
      <c r="R60" s="163"/>
      <c r="S60" s="162"/>
      <c r="T60" s="183"/>
      <c r="U60" s="164">
        <v>1</v>
      </c>
      <c r="V60" s="164" t="s">
        <v>872</v>
      </c>
      <c r="W60" s="168">
        <v>1.35</v>
      </c>
      <c r="X60" s="164" t="s">
        <v>640</v>
      </c>
      <c r="AC60" s="159"/>
    </row>
    <row r="61" spans="2:29" ht="13.5" customHeight="1" thickBot="1" x14ac:dyDescent="0.25">
      <c r="B61" s="238">
        <v>2</v>
      </c>
      <c r="C61" s="239" t="s">
        <v>742</v>
      </c>
      <c r="D61" s="240">
        <v>2</v>
      </c>
      <c r="E61" s="191">
        <v>1</v>
      </c>
      <c r="F61" s="193" t="s">
        <v>648</v>
      </c>
      <c r="G61" s="191" t="s">
        <v>754</v>
      </c>
      <c r="H61" s="192">
        <v>1.2</v>
      </c>
      <c r="I61" s="191">
        <v>1</v>
      </c>
      <c r="J61" s="191" t="s">
        <v>840</v>
      </c>
      <c r="K61" s="192">
        <v>1.2</v>
      </c>
      <c r="L61" s="191"/>
      <c r="M61" s="177"/>
      <c r="N61" s="177"/>
      <c r="O61" s="188"/>
      <c r="P61" s="183"/>
      <c r="Q61" s="163"/>
      <c r="R61" s="163"/>
      <c r="S61" s="162"/>
      <c r="T61" s="183"/>
      <c r="U61" s="164">
        <v>1</v>
      </c>
      <c r="V61" s="164" t="s">
        <v>873</v>
      </c>
      <c r="W61" s="168">
        <v>1.25</v>
      </c>
      <c r="X61" s="164"/>
      <c r="AC61" s="159"/>
    </row>
    <row r="62" spans="2:29" ht="13.5" customHeight="1" thickBot="1" x14ac:dyDescent="0.25">
      <c r="B62" s="238">
        <v>3</v>
      </c>
      <c r="C62" s="239" t="s">
        <v>719</v>
      </c>
      <c r="D62" s="240">
        <v>6</v>
      </c>
      <c r="E62" s="191">
        <v>1</v>
      </c>
      <c r="F62" s="193" t="s">
        <v>188</v>
      </c>
      <c r="G62" s="191" t="s">
        <v>811</v>
      </c>
      <c r="H62" s="192">
        <v>1.1499999999999999</v>
      </c>
      <c r="I62" s="191">
        <v>1</v>
      </c>
      <c r="J62" s="191" t="s">
        <v>811</v>
      </c>
      <c r="K62" s="192">
        <v>1.2</v>
      </c>
      <c r="L62" s="191"/>
      <c r="M62" s="163"/>
      <c r="N62" s="163"/>
      <c r="O62" s="189"/>
      <c r="P62" s="183"/>
      <c r="Q62" s="163"/>
      <c r="R62" s="163"/>
      <c r="S62" s="162"/>
      <c r="T62" s="183"/>
      <c r="U62" s="164">
        <v>1</v>
      </c>
      <c r="V62" s="164" t="s">
        <v>772</v>
      </c>
      <c r="W62" s="168">
        <v>1.2</v>
      </c>
      <c r="X62" s="164" t="s">
        <v>640</v>
      </c>
      <c r="AC62" s="159"/>
    </row>
    <row r="63" spans="2:29" ht="13.5" customHeight="1" thickBot="1" x14ac:dyDescent="0.25">
      <c r="B63" s="238">
        <v>2</v>
      </c>
      <c r="C63" s="239" t="s">
        <v>680</v>
      </c>
      <c r="D63" s="240">
        <v>4</v>
      </c>
      <c r="E63" s="191">
        <v>1</v>
      </c>
      <c r="F63" s="193" t="s">
        <v>635</v>
      </c>
      <c r="G63" s="191" t="s">
        <v>824</v>
      </c>
      <c r="H63" s="192">
        <v>1</v>
      </c>
      <c r="I63" s="191">
        <v>1</v>
      </c>
      <c r="J63" s="191" t="s">
        <v>754</v>
      </c>
      <c r="K63" s="192">
        <v>1.2</v>
      </c>
      <c r="L63" s="191"/>
      <c r="M63" s="163"/>
      <c r="N63" s="163"/>
      <c r="O63" s="189"/>
      <c r="P63" s="183"/>
      <c r="Q63" s="163"/>
      <c r="R63" s="163"/>
      <c r="S63" s="162"/>
      <c r="T63" s="183"/>
      <c r="U63" s="164">
        <v>1</v>
      </c>
      <c r="V63" s="164" t="s">
        <v>875</v>
      </c>
      <c r="W63" s="168">
        <v>1.2</v>
      </c>
      <c r="X63" s="164"/>
      <c r="AC63" s="159"/>
    </row>
    <row r="64" spans="2:29" ht="13.5" customHeight="1" thickBot="1" x14ac:dyDescent="0.25">
      <c r="B64" s="238">
        <v>3</v>
      </c>
      <c r="C64" s="239" t="s">
        <v>780</v>
      </c>
      <c r="D64" s="240">
        <v>2.97</v>
      </c>
      <c r="E64" s="191">
        <v>1</v>
      </c>
      <c r="F64" s="193" t="s">
        <v>155</v>
      </c>
      <c r="G64" s="194" t="s">
        <v>876</v>
      </c>
      <c r="H64" s="192">
        <v>1</v>
      </c>
      <c r="I64" s="191">
        <v>1</v>
      </c>
      <c r="J64" s="191" t="s">
        <v>850</v>
      </c>
      <c r="K64" s="192">
        <v>0.99</v>
      </c>
      <c r="L64" s="191"/>
      <c r="M64" s="163"/>
      <c r="N64" s="163"/>
      <c r="O64" s="189"/>
      <c r="P64" s="183"/>
      <c r="Q64" s="163"/>
      <c r="R64" s="163"/>
      <c r="S64" s="162"/>
      <c r="T64" s="183"/>
      <c r="U64" s="164">
        <v>1</v>
      </c>
      <c r="V64" s="164" t="s">
        <v>851</v>
      </c>
      <c r="W64" s="168">
        <v>1.2</v>
      </c>
      <c r="X64" s="164" t="s">
        <v>640</v>
      </c>
      <c r="AC64" s="159"/>
    </row>
    <row r="65" spans="2:29" ht="13.5" customHeight="1" thickBot="1" x14ac:dyDescent="0.25">
      <c r="B65" s="238">
        <v>6</v>
      </c>
      <c r="C65" s="239" t="s">
        <v>647</v>
      </c>
      <c r="D65" s="240">
        <v>18</v>
      </c>
      <c r="E65" s="191">
        <v>1</v>
      </c>
      <c r="F65" s="193" t="s">
        <v>155</v>
      </c>
      <c r="G65" s="194" t="s">
        <v>878</v>
      </c>
      <c r="H65" s="192">
        <v>1</v>
      </c>
      <c r="I65" s="191">
        <v>2</v>
      </c>
      <c r="J65" s="191" t="s">
        <v>838</v>
      </c>
      <c r="K65" s="192">
        <v>0.98</v>
      </c>
      <c r="L65" s="191"/>
      <c r="M65" s="163"/>
      <c r="N65" s="163"/>
      <c r="O65" s="189"/>
      <c r="P65" s="183"/>
      <c r="Q65" s="163"/>
      <c r="R65" s="163"/>
      <c r="S65" s="162"/>
      <c r="T65" s="183"/>
      <c r="U65" s="164">
        <v>1</v>
      </c>
      <c r="V65" s="164" t="s">
        <v>845</v>
      </c>
      <c r="W65" s="168">
        <v>1.0900000000000001</v>
      </c>
      <c r="X65" s="164" t="s">
        <v>640</v>
      </c>
      <c r="AC65" s="159"/>
    </row>
    <row r="66" spans="2:29" ht="13.5" customHeight="1" thickBot="1" x14ac:dyDescent="0.25">
      <c r="B66" s="238">
        <v>1</v>
      </c>
      <c r="C66" s="239" t="s">
        <v>853</v>
      </c>
      <c r="D66" s="240">
        <v>2</v>
      </c>
      <c r="E66" s="191">
        <v>1</v>
      </c>
      <c r="F66" s="193" t="s">
        <v>790</v>
      </c>
      <c r="G66" s="191" t="s">
        <v>879</v>
      </c>
      <c r="H66" s="192">
        <v>1</v>
      </c>
      <c r="I66" s="191">
        <v>1</v>
      </c>
      <c r="J66" s="191" t="s">
        <v>786</v>
      </c>
      <c r="K66" s="192">
        <v>0.95</v>
      </c>
      <c r="L66"/>
      <c r="M66" s="163"/>
      <c r="N66" s="163"/>
      <c r="O66" s="189"/>
      <c r="P66" s="183"/>
      <c r="Q66" s="163"/>
      <c r="R66" s="163"/>
      <c r="S66" s="162"/>
      <c r="T66" s="183"/>
      <c r="U66" s="164">
        <v>1</v>
      </c>
      <c r="V66" s="164" t="s">
        <v>860</v>
      </c>
      <c r="W66" s="168">
        <v>1</v>
      </c>
      <c r="X66" s="164" t="s">
        <v>640</v>
      </c>
      <c r="AC66" s="159"/>
    </row>
    <row r="67" spans="2:29" ht="13.5" customHeight="1" thickBot="1" x14ac:dyDescent="0.25">
      <c r="B67" s="238">
        <v>1</v>
      </c>
      <c r="C67" s="239" t="s">
        <v>857</v>
      </c>
      <c r="D67" s="240">
        <v>2</v>
      </c>
      <c r="E67" s="191">
        <v>1</v>
      </c>
      <c r="F67" s="193" t="s">
        <v>635</v>
      </c>
      <c r="G67" s="191" t="s">
        <v>850</v>
      </c>
      <c r="H67" s="192">
        <v>0.99</v>
      </c>
      <c r="I67" s="191">
        <v>2</v>
      </c>
      <c r="J67" s="191" t="s">
        <v>880</v>
      </c>
      <c r="K67" s="192">
        <v>0.8</v>
      </c>
      <c r="L67" s="191"/>
      <c r="M67" s="163"/>
      <c r="N67" s="163"/>
      <c r="O67" s="189"/>
      <c r="P67" s="183"/>
      <c r="Q67" s="163"/>
      <c r="R67" s="163"/>
      <c r="S67" s="162"/>
      <c r="T67" s="183"/>
      <c r="U67" s="164">
        <v>1</v>
      </c>
      <c r="V67" s="164" t="s">
        <v>881</v>
      </c>
      <c r="W67" s="168">
        <v>0.99</v>
      </c>
      <c r="X67" s="164" t="s">
        <v>640</v>
      </c>
      <c r="AC67" s="159"/>
    </row>
    <row r="68" spans="2:29" ht="13.5" customHeight="1" thickBot="1" x14ac:dyDescent="0.25">
      <c r="B68" s="238">
        <v>1</v>
      </c>
      <c r="C68" s="239" t="s">
        <v>815</v>
      </c>
      <c r="D68" s="240">
        <v>2.25</v>
      </c>
      <c r="E68" s="191">
        <v>1</v>
      </c>
      <c r="F68" s="193" t="s">
        <v>648</v>
      </c>
      <c r="G68" s="191" t="s">
        <v>840</v>
      </c>
      <c r="H68" s="192">
        <v>0.99</v>
      </c>
      <c r="I68" s="191">
        <v>1</v>
      </c>
      <c r="J68" s="191" t="s">
        <v>882</v>
      </c>
      <c r="K68" s="192">
        <v>0.7</v>
      </c>
      <c r="L68" s="191"/>
      <c r="M68" s="163"/>
      <c r="N68" s="163"/>
      <c r="O68" s="189"/>
      <c r="P68" s="183"/>
      <c r="Q68" s="163"/>
      <c r="R68" s="163"/>
      <c r="S68" s="162"/>
      <c r="T68" s="183"/>
      <c r="U68" s="164">
        <v>1</v>
      </c>
      <c r="V68" s="164" t="s">
        <v>883</v>
      </c>
      <c r="W68" s="168">
        <v>0.99</v>
      </c>
      <c r="X68" s="164"/>
      <c r="AC68" s="159"/>
    </row>
    <row r="69" spans="2:29" ht="13.5" customHeight="1" thickBot="1" x14ac:dyDescent="0.25">
      <c r="B69" s="238">
        <v>1</v>
      </c>
      <c r="C69" s="239" t="s">
        <v>862</v>
      </c>
      <c r="D69" s="240">
        <v>2</v>
      </c>
      <c r="E69" s="191">
        <v>1</v>
      </c>
      <c r="F69" s="193" t="s">
        <v>885</v>
      </c>
      <c r="G69" s="191" t="s">
        <v>886</v>
      </c>
      <c r="H69" s="192">
        <v>0.9</v>
      </c>
      <c r="I69" s="191">
        <v>1</v>
      </c>
      <c r="J69" s="191" t="s">
        <v>866</v>
      </c>
      <c r="K69" s="192">
        <v>0.59</v>
      </c>
      <c r="L69" s="191"/>
      <c r="M69" s="163"/>
      <c r="N69" s="167"/>
      <c r="O69" s="190"/>
      <c r="P69" s="183"/>
      <c r="Q69" s="163"/>
      <c r="R69" s="163"/>
      <c r="S69" s="162"/>
      <c r="T69" s="183"/>
      <c r="U69" s="164">
        <v>1</v>
      </c>
      <c r="V69" s="164" t="s">
        <v>887</v>
      </c>
      <c r="W69" s="168">
        <v>0.9</v>
      </c>
      <c r="X69" s="164" t="s">
        <v>806</v>
      </c>
      <c r="AC69" s="159"/>
    </row>
    <row r="70" spans="2:29" ht="13.5" customHeight="1" thickBot="1" x14ac:dyDescent="0.25">
      <c r="B70" s="238">
        <v>1</v>
      </c>
      <c r="C70" s="239" t="s">
        <v>777</v>
      </c>
      <c r="D70" s="240">
        <v>2.99</v>
      </c>
      <c r="E70" s="191">
        <v>1</v>
      </c>
      <c r="F70" s="193" t="s">
        <v>885</v>
      </c>
      <c r="G70" s="191" t="s">
        <v>888</v>
      </c>
      <c r="H70" s="192">
        <v>0.9</v>
      </c>
      <c r="I70" s="191">
        <v>3</v>
      </c>
      <c r="J70" s="191" t="s">
        <v>889</v>
      </c>
      <c r="K70" s="192">
        <v>0.44</v>
      </c>
      <c r="L70"/>
      <c r="M70" s="163"/>
      <c r="N70" s="163"/>
      <c r="O70" s="189"/>
      <c r="P70" s="184"/>
      <c r="Q70" s="163"/>
      <c r="R70" s="167" t="s">
        <v>890</v>
      </c>
      <c r="S70" s="166">
        <f>SUM(S3:S69)</f>
        <v>326.56</v>
      </c>
      <c r="T70" s="184"/>
      <c r="U70" s="164"/>
      <c r="V70" s="164" t="s">
        <v>891</v>
      </c>
      <c r="W70" s="165">
        <f>SUM(W3:W69)</f>
        <v>318.79999999999995</v>
      </c>
      <c r="X70" s="164"/>
      <c r="AC70" s="159"/>
    </row>
    <row r="71" spans="2:29" ht="13.5" customHeight="1" thickBot="1" x14ac:dyDescent="0.25">
      <c r="B71" s="238">
        <v>1</v>
      </c>
      <c r="C71" s="239" t="s">
        <v>866</v>
      </c>
      <c r="D71" s="240">
        <v>0.69</v>
      </c>
      <c r="E71" s="191">
        <v>1</v>
      </c>
      <c r="F71" s="193" t="s">
        <v>885</v>
      </c>
      <c r="G71" s="191" t="s">
        <v>893</v>
      </c>
      <c r="H71" s="192">
        <v>0.9</v>
      </c>
      <c r="L71" s="191"/>
      <c r="M71" s="163"/>
      <c r="N71" s="163"/>
      <c r="O71" s="189"/>
      <c r="P71" s="183"/>
      <c r="Q71" s="163"/>
      <c r="R71" s="163"/>
      <c r="S71" s="162"/>
      <c r="T71" s="183"/>
      <c r="W71" s="161"/>
      <c r="X71" s="160"/>
      <c r="AC71" s="159"/>
    </row>
    <row r="72" spans="2:29" ht="13.5" customHeight="1" thickBot="1" x14ac:dyDescent="0.25">
      <c r="B72" s="238">
        <v>2</v>
      </c>
      <c r="C72" s="239" t="s">
        <v>811</v>
      </c>
      <c r="D72" s="240">
        <v>2.2999999999999998</v>
      </c>
      <c r="E72" s="191">
        <v>1</v>
      </c>
      <c r="F72" s="193" t="s">
        <v>885</v>
      </c>
      <c r="G72" s="191" t="s">
        <v>895</v>
      </c>
      <c r="H72" s="192">
        <v>0.9</v>
      </c>
      <c r="L72" s="191"/>
      <c r="M72" s="190"/>
      <c r="N72" s="167" t="s">
        <v>890</v>
      </c>
      <c r="O72" s="190">
        <f>SUM(O4:O71)</f>
        <v>249.34999999999997</v>
      </c>
      <c r="P72" s="183"/>
      <c r="Q72" s="163"/>
      <c r="R72" s="163"/>
      <c r="S72" s="162"/>
      <c r="T72" s="183"/>
      <c r="W72" s="161"/>
      <c r="X72" s="160"/>
      <c r="AC72" s="159"/>
    </row>
    <row r="73" spans="2:29" ht="13.5" customHeight="1" thickBot="1" x14ac:dyDescent="0.25">
      <c r="B73" s="238">
        <v>5</v>
      </c>
      <c r="C73" s="239" t="s">
        <v>706</v>
      </c>
      <c r="D73" s="240">
        <v>5</v>
      </c>
      <c r="E73" s="191">
        <v>2</v>
      </c>
      <c r="F73" s="193" t="s">
        <v>155</v>
      </c>
      <c r="G73" s="191" t="s">
        <v>838</v>
      </c>
      <c r="H73" s="192">
        <v>0.9</v>
      </c>
      <c r="L73" s="191"/>
      <c r="M73" s="163"/>
      <c r="N73" s="163"/>
      <c r="O73" s="189"/>
      <c r="P73" s="183"/>
      <c r="Q73" s="163"/>
      <c r="R73" s="163"/>
      <c r="S73" s="162"/>
      <c r="T73" s="183"/>
      <c r="W73" s="161"/>
      <c r="X73" s="160"/>
      <c r="AC73" s="159"/>
    </row>
    <row r="74" spans="2:29" ht="13.5" customHeight="1" thickBot="1" x14ac:dyDescent="0.25">
      <c r="B74" s="238">
        <v>6</v>
      </c>
      <c r="C74" s="239" t="s">
        <v>661</v>
      </c>
      <c r="D74" s="240">
        <v>18</v>
      </c>
      <c r="E74" s="191">
        <v>1</v>
      </c>
      <c r="F74" s="193" t="s">
        <v>155</v>
      </c>
      <c r="G74" s="191" t="s">
        <v>834</v>
      </c>
      <c r="H74" s="192">
        <v>0.89</v>
      </c>
      <c r="L74" s="191"/>
      <c r="P74" s="183"/>
      <c r="Q74" s="163"/>
      <c r="R74" s="163"/>
      <c r="S74" s="162"/>
      <c r="T74" s="183"/>
      <c r="W74" s="161"/>
      <c r="X74" s="160"/>
      <c r="AC74" s="159"/>
    </row>
    <row r="75" spans="2:29" ht="13.5" customHeight="1" thickBot="1" x14ac:dyDescent="0.25">
      <c r="B75" s="238">
        <v>8</v>
      </c>
      <c r="C75" s="239" t="s">
        <v>641</v>
      </c>
      <c r="D75" s="240">
        <v>18</v>
      </c>
      <c r="E75" s="191">
        <v>2</v>
      </c>
      <c r="F75" s="193" t="s">
        <v>188</v>
      </c>
      <c r="G75" s="191" t="s">
        <v>880</v>
      </c>
      <c r="H75" s="192">
        <v>0.8</v>
      </c>
      <c r="L75"/>
      <c r="W75" s="161"/>
      <c r="X75" s="160"/>
      <c r="AC75" s="159"/>
    </row>
    <row r="76" spans="2:29" ht="13.5" customHeight="1" thickBot="1" x14ac:dyDescent="0.25">
      <c r="B76" s="238">
        <v>2</v>
      </c>
      <c r="C76" s="239" t="s">
        <v>867</v>
      </c>
      <c r="D76" s="240">
        <v>4</v>
      </c>
      <c r="E76" s="191">
        <v>1</v>
      </c>
      <c r="F76" s="193" t="s">
        <v>745</v>
      </c>
      <c r="G76" s="191" t="s">
        <v>898</v>
      </c>
      <c r="H76" s="192">
        <v>0.7</v>
      </c>
      <c r="L76" s="191"/>
      <c r="AC76" s="159"/>
    </row>
    <row r="77" spans="2:29" ht="13.5" thickBot="1" x14ac:dyDescent="0.25">
      <c r="B77" s="238">
        <v>3</v>
      </c>
      <c r="C77" s="239" t="s">
        <v>754</v>
      </c>
      <c r="D77" s="240">
        <v>3.6</v>
      </c>
      <c r="E77" s="191">
        <v>1</v>
      </c>
      <c r="F77" s="193" t="s">
        <v>885</v>
      </c>
      <c r="G77" s="191" t="s">
        <v>900</v>
      </c>
      <c r="H77" s="192">
        <v>0.7</v>
      </c>
      <c r="J77" s="167" t="s">
        <v>890</v>
      </c>
      <c r="K77" s="166">
        <f>SUM(K3:K73)</f>
        <v>310.91999999999996</v>
      </c>
      <c r="L77" s="191"/>
    </row>
    <row r="78" spans="2:29" ht="13.5" thickBot="1" x14ac:dyDescent="0.25">
      <c r="B78" s="238">
        <v>1</v>
      </c>
      <c r="C78" s="239" t="s">
        <v>877</v>
      </c>
      <c r="D78" s="240">
        <v>1.5</v>
      </c>
      <c r="E78" s="191">
        <v>1</v>
      </c>
      <c r="F78" s="193" t="s">
        <v>885</v>
      </c>
      <c r="G78" s="191" t="s">
        <v>902</v>
      </c>
      <c r="H78" s="192">
        <v>0.7</v>
      </c>
      <c r="L78" s="191"/>
    </row>
    <row r="79" spans="2:29" ht="13.5" thickBot="1" x14ac:dyDescent="0.25">
      <c r="B79" s="238">
        <v>2</v>
      </c>
      <c r="C79" s="239" t="s">
        <v>863</v>
      </c>
      <c r="D79" s="240">
        <v>1.4</v>
      </c>
      <c r="E79" s="191">
        <v>1</v>
      </c>
      <c r="F79" s="193" t="s">
        <v>188</v>
      </c>
      <c r="G79" s="191" t="s">
        <v>866</v>
      </c>
      <c r="H79" s="192">
        <v>0.69</v>
      </c>
      <c r="L79" s="191"/>
    </row>
    <row r="80" spans="2:29" ht="13.5" thickBot="1" x14ac:dyDescent="0.25">
      <c r="B80" s="238">
        <v>2</v>
      </c>
      <c r="C80" s="239" t="s">
        <v>800</v>
      </c>
      <c r="D80" s="240">
        <v>2.5</v>
      </c>
      <c r="E80" s="191">
        <v>1</v>
      </c>
      <c r="F80" s="193" t="s">
        <v>635</v>
      </c>
      <c r="G80" s="191" t="s">
        <v>903</v>
      </c>
      <c r="H80" s="192">
        <v>0.65</v>
      </c>
      <c r="L80" s="191"/>
    </row>
    <row r="81" spans="2:12" ht="13.5" thickBot="1" x14ac:dyDescent="0.25">
      <c r="B81" s="238">
        <v>6</v>
      </c>
      <c r="C81" s="239" t="s">
        <v>734</v>
      </c>
      <c r="D81" s="240">
        <v>4.2</v>
      </c>
      <c r="E81" s="191"/>
      <c r="F81" s="191"/>
      <c r="G81" s="192"/>
      <c r="H81" s="191"/>
      <c r="L81" s="191"/>
    </row>
    <row r="82" spans="2:12" ht="13.5" customHeight="1" thickBot="1" x14ac:dyDescent="0.25">
      <c r="B82" s="238">
        <v>6</v>
      </c>
      <c r="C82" s="239" t="s">
        <v>708</v>
      </c>
      <c r="D82" s="240">
        <v>5.16</v>
      </c>
      <c r="L82" s="191"/>
    </row>
    <row r="83" spans="2:12" ht="13.5" thickBot="1" x14ac:dyDescent="0.25">
      <c r="B83" s="238">
        <v>3</v>
      </c>
      <c r="C83" s="239" t="s">
        <v>750</v>
      </c>
      <c r="D83" s="240">
        <v>3.3</v>
      </c>
      <c r="G83" s="167" t="s">
        <v>890</v>
      </c>
      <c r="H83" s="166">
        <f>SUM(H3:H80)</f>
        <v>266.06999999999988</v>
      </c>
      <c r="L83" s="191"/>
    </row>
    <row r="84" spans="2:12" x14ac:dyDescent="0.2">
      <c r="L84" s="191"/>
    </row>
    <row r="85" spans="2:12" x14ac:dyDescent="0.2">
      <c r="L85" s="191"/>
    </row>
    <row r="86" spans="2:12" x14ac:dyDescent="0.2">
      <c r="L86" s="191"/>
    </row>
    <row r="87" spans="2:12" x14ac:dyDescent="0.2">
      <c r="L87" s="191"/>
    </row>
    <row r="88" spans="2:12" x14ac:dyDescent="0.2">
      <c r="L88" s="191"/>
    </row>
    <row r="89" spans="2:12" x14ac:dyDescent="0.2">
      <c r="L89" s="191"/>
    </row>
    <row r="90" spans="2:12" x14ac:dyDescent="0.2">
      <c r="L90" s="191"/>
    </row>
    <row r="91" spans="2:12" x14ac:dyDescent="0.2">
      <c r="L91" s="191"/>
    </row>
    <row r="92" spans="2:12" x14ac:dyDescent="0.2">
      <c r="L92" s="191"/>
    </row>
    <row r="93" spans="2:12" x14ac:dyDescent="0.2">
      <c r="L93" s="191"/>
    </row>
    <row r="94" spans="2:12" x14ac:dyDescent="0.2">
      <c r="L94" s="191"/>
    </row>
    <row r="95" spans="2:12" x14ac:dyDescent="0.2">
      <c r="L95" s="191"/>
    </row>
    <row r="96" spans="2:12" x14ac:dyDescent="0.2">
      <c r="L96" s="191"/>
    </row>
    <row r="97" spans="12:12" x14ac:dyDescent="0.2">
      <c r="L97" s="191"/>
    </row>
  </sheetData>
  <sortState ref="B3:D80">
    <sortCondition descending="1" ref="D3:D80"/>
  </sortState>
  <mergeCells count="5">
    <mergeCell ref="B1:D1"/>
    <mergeCell ref="Q1:S1"/>
    <mergeCell ref="M1:O1"/>
    <mergeCell ref="I1:K1"/>
    <mergeCell ref="E1:H1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programme</vt:lpstr>
      <vt:lpstr>equipment</vt:lpstr>
      <vt:lpstr>risk assessment</vt:lpstr>
      <vt:lpstr>tasks</vt:lpstr>
      <vt:lpstr>campers</vt:lpstr>
      <vt:lpstr>budget</vt:lpstr>
      <vt:lpstr>menu</vt:lpstr>
      <vt:lpstr>Tesco as ordered</vt:lpstr>
      <vt:lpstr>budget!Print_Area</vt:lpstr>
      <vt:lpstr>campers!Print_Area</vt:lpstr>
      <vt:lpstr>programme!Print_Area</vt:lpstr>
      <vt:lpstr>tasks!Print_Area</vt:lpstr>
      <vt:lpstr>'Tesco as ordered'!Print_Area</vt:lpstr>
      <vt:lpstr>equipment!Print_Titles</vt:lpstr>
      <vt:lpstr>programme!Print_Titles</vt:lpstr>
      <vt:lpstr>'risk assessment'!Print_Titles</vt:lpstr>
      <vt:lpstr>'Tesco as ordered'!Print_Titles</vt:lpstr>
    </vt:vector>
  </TitlesOfParts>
  <Manager/>
  <Company>IMCA - International Marine Contractors Association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 Hough (laptop)</dc:creator>
  <cp:keywords/>
  <dc:description/>
  <cp:lastModifiedBy>Nick Hough</cp:lastModifiedBy>
  <cp:revision/>
  <cp:lastPrinted>2018-02-01T21:01:56Z</cp:lastPrinted>
  <dcterms:created xsi:type="dcterms:W3CDTF">2007-07-13T18:36:42Z</dcterms:created>
  <dcterms:modified xsi:type="dcterms:W3CDTF">2018-06-27T07:52:27Z</dcterms:modified>
  <cp:category/>
  <cp:contentStatus/>
</cp:coreProperties>
</file>